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004" sheetId="2" r:id="rId2"/>
    <sheet name="SO 106" sheetId="3" r:id="rId3"/>
    <sheet name="SO 111" sheetId="4" r:id="rId4"/>
    <sheet name="SO 127" sheetId="5" r:id="rId5"/>
    <sheet name="SO 131" sheetId="6" r:id="rId6"/>
    <sheet name="SO 154_1" sheetId="7" r:id="rId7"/>
    <sheet name="SO 154_2" sheetId="8" r:id="rId8"/>
    <sheet name="SO 199" sheetId="9" r:id="rId9"/>
    <sheet name="SO 204" sheetId="10" r:id="rId10"/>
    <sheet name="SO 205" sheetId="11" r:id="rId11"/>
    <sheet name="SO 306" sheetId="12" r:id="rId12"/>
    <sheet name="SO 321" sheetId="13" r:id="rId13"/>
    <sheet name="SO 354" sheetId="14" r:id="rId14"/>
    <sheet name="SO 437" sheetId="15" r:id="rId15"/>
    <sheet name="SO 502" sheetId="16" r:id="rId16"/>
  </sheets>
  <definedNames/>
  <calcPr/>
  <webPublishing/>
</workbook>
</file>

<file path=xl/sharedStrings.xml><?xml version="1.0" encoding="utf-8"?>
<sst xmlns="http://schemas.openxmlformats.org/spreadsheetml/2006/main" count="8254" uniqueCount="1831">
  <si>
    <t>ASPE10</t>
  </si>
  <si>
    <t>S</t>
  </si>
  <si>
    <t>Firma: ÚDRŽBA SILNIC Královéhradeckého kraje a.s.</t>
  </si>
  <si>
    <t>Soupis prací objektu</t>
  </si>
  <si>
    <t xml:space="preserve">Stavba: </t>
  </si>
  <si>
    <t>329 09</t>
  </si>
  <si>
    <t>II/323 Nechanice - Staré Nechanice (km 21,580-22,166) 24012024_neoceněný</t>
  </si>
  <si>
    <t>O</t>
  </si>
  <si>
    <t>Rozpočet:</t>
  </si>
  <si>
    <t>0,00</t>
  </si>
  <si>
    <t>15,00</t>
  </si>
  <si>
    <t>21,00</t>
  </si>
  <si>
    <t>2</t>
  </si>
  <si>
    <t>SO 001</t>
  </si>
  <si>
    <t>Všeobecné položky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</si>
  <si>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</si>
  <si>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</si>
  <si>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</si>
  <si>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</si>
  <si>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</si>
  <si>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</si>
  <si>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</si>
  <si>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</si>
  <si>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</si>
  <si>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</si>
  <si>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</si>
  <si>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</si>
  <si>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</si>
  <si>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</si>
  <si>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</si>
  <si>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</si>
  <si>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</si>
  <si>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</si>
  <si>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</si>
  <si>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</si>
  <si>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</si>
  <si>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</si>
  <si>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</si>
  <si>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</si>
  <si>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</si>
  <si>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</si>
  <si>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Vytyčení a zaměření všech stávajících inženýrských sítí, manipulace, zajištění a ochrana inženýrských sítí během realizace stavby dle požadavku správců (ČEZ, CETIN, GasNet, KHP, Osvětlení a energ. systémy).   
Nutné vytyčení všech podzemních sítí s protokolárním zápisem příslušných správců. Přesnou polohu podzemních vedení ověřit ručně kopanými sondami. V trase příčné přechody. Přechody nutno ochránit. Zajištění stavby proti škodě na okolních pozemcích a objektech. Po skončení stavby zpětné předání    
jednotlivým správcům se zápisem do SD.   
Délka stavby 0,555 km   
PEVNÁ CENA</t>
  </si>
  <si>
    <t>VV</t>
  </si>
  <si>
    <t>TS</t>
  </si>
  <si>
    <t>zahrnuje veškeré náklady spojené s objednatelem požadovanými pracemi</t>
  </si>
  <si>
    <t>02811</t>
  </si>
  <si>
    <t>PRŮZKUMNÉ PRÁCE GEOTECHNICKÉ NA POVRCHU</t>
  </si>
  <si>
    <t>Zjištění a zdokumentování stávajícího stavu objektů sousedících se stavbou (včetně objízdné trasy), které mohou být dotčeny. Před započetím stavebních prací. Délka stavby 0,555 km + objízdná trasa 0,640 km.   
PEVNÁ CENA</t>
  </si>
  <si>
    <t>02851</t>
  </si>
  <si>
    <t>PRŮZKUMNÉ PRÁCE DIAGNOSTIKY KONSTRUKCÍ NA POVRCHU</t>
  </si>
  <si>
    <t>"Laboratorní analýza vzorků znovuzískaných asfaltových směsí (ZAS) po odfrézování a vybourání asfaltových vrstev vozovek a zatřídění dle vyhlášky č.130/2019Sb.   
Komplet - odběr vzorků, vyhodnocení, závěrečná zpráva. Položka společná pro celou stavbu."  
PEVNÁ CENA</t>
  </si>
  <si>
    <t>02910</t>
  </si>
  <si>
    <t>OSTATNÍ POŽADAVKY - ZEMĚMĚŘIČSKÁ MĚŘENÍ</t>
  </si>
  <si>
    <t>Zaměření skutečného provedení díla ke kolaudaci stavby (tiskem 3x + digitální data v otevřeném formátu).  Pouze stavební objekty řady 100 a 200.   
Délka úseku 0,555 km.  Elektronicky ve formátu dle zadávací dokumentace   
PEVNÁ CENA.</t>
  </si>
  <si>
    <t>zahrnuje veškeré náklady spojené s objednatelem požadovanými pracemi,    
- pro stanovení orientační investorské ceny určete jednotkovou cenu jako 1% odhadované ceny stavby</t>
  </si>
  <si>
    <t>02911</t>
  </si>
  <si>
    <t>Ra</t>
  </si>
  <si>
    <t>OSTATNÍ POŽADAVKY - GEODETICKÉ ZAMĚŘENÍ</t>
  </si>
  <si>
    <t>SOUBOR</t>
  </si>
  <si>
    <t>Vytyčení obvodu staveniště a prostorové polohy stavby, kontrola geometrické polohy stavby.   
Délka stavby 0,555 km.   
PEVNÁ CENA</t>
  </si>
  <si>
    <t>Rb</t>
  </si>
  <si>
    <t>Geometrický oddělovací plán pro majetkové vypořádání vlastnických vztahů včetně potvrzení KÚ pro Královéhradecký kraj (12 x tiskem).   
Pouze stavební objekty řady 100 a 200.     
Délka úseku 0,555 km.     
PEVNÁ CENA</t>
  </si>
  <si>
    <t>7</t>
  </si>
  <si>
    <t>029112</t>
  </si>
  <si>
    <t>R</t>
  </si>
  <si>
    <t>OSTATNÍ POŽADAVKY - GEODETICKÉ ZAMĚŘENÍ VRSTEV</t>
  </si>
  <si>
    <t>Zaměření vrstev pro určení kubatur výkopů a sanací (dle zaměření příčných řezů v PD) a pro určení kubatur konstrukčních vrstev a celkových plošných a délkových výměr. Délka stavby 0,555 km.   
PEVNÁ CENA</t>
  </si>
  <si>
    <t>8</t>
  </si>
  <si>
    <t>02940</t>
  </si>
  <si>
    <t>OSTATNÍ POŽADAVKY - VYPRACOVÁNÍ DOKUMENTACE</t>
  </si>
  <si>
    <t>Dokumentace skutečného provedení stavby (DSPS). Výkresy a související písemnosti     
zhotovené stavby potřebné pro evidenci pozemní komunikace. Výkresy odchylek a změn    
stavby oproti DSP, PDPS. Ověřené podpisem odpovědného zástupce     
zhotovitele a správce stavby - tiskem ve 4 vyhotoveních., 3x kompletní fotodokumentace + 1x na CD,      
2x měsíčně zpráva o průběhu výstavby s fotodokumentací.   
Zadavatel poskytne dokumentaci v otevřeném formátu *DWG.     
Délka stavby 0,555 km.   
PEVNÁ CENA</t>
  </si>
  <si>
    <t>Zahrnuje veškeré náklady spojené s objednatelem požadovanými pracemi.     
Jednou měsíčně zajištění jedné sady barevných fotografií v tištěné formě i na CD dokumentující postup výstavby. Sadu uspořádat do alba s popisy,     
stručně určujícími místo, čas a předmět fotografie. Pro převzetí stavby zajistit zvláštní sadu z průběhu celé stavby ve 2 vyhotoveních včetně uložení na CD.</t>
  </si>
  <si>
    <t>02943</t>
  </si>
  <si>
    <t>OSTATNÍ POŽADAVKY - VYPRACOVÁNÍ RDS</t>
  </si>
  <si>
    <t>Realizační dokumentace stavby 2x tištěné paré + 1x CD. Obsah dle směrnice pro dokumentaci staveb PK, v souladu s PDPS.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Havarijní a protipovodňový plán (2x tištěné paré).   
Vyjma stavebních objektů řady 200, ty jsou oceněny přímo v příslušníém SO.  
Zadavatel poskytne otevřený formát *dwg nebo *dgn.   
Délka stavby 0,555 km.   
PEVNÁ CENA</t>
  </si>
  <si>
    <t>02991</t>
  </si>
  <si>
    <t>OSTATNÍ POŽADAVKY - INFORMAČNÍ TABULE</t>
  </si>
  <si>
    <t>KUS</t>
  </si>
  <si>
    <t>Náklady na zřízení informační tabule (2ks/stavba) s údaji o stavbě s textem dle vzoru objednatele (IROP), včetně kotvení.      
Po ukončení stavby odstranění.      
PEVNÁ CENA</t>
  </si>
  <si>
    <t>1 ks ZÚ+1 ks KÚ=2,00 [A]</t>
  </si>
  <si>
    <t>položka zahrnuje:    
- dodání a osazení informačních tabulí v předepsaném provedení a množství s obsahem 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</si>
  <si>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SO 004</t>
  </si>
  <si>
    <t>Příprava území</t>
  </si>
  <si>
    <t>02960</t>
  </si>
  <si>
    <t>OSTATNÍ POŽADAVKY - ODBORNÝ DOZOR</t>
  </si>
  <si>
    <t>přítomnost arboristy při provádění činností u stromů N84, N89, N111 a SN6   
odborné posouzení a stanovení podmínek pro zásahy do kořenového systému stromů N93, N94, N96, N100, K143   
dohled nad dodržováním opatření k ochraně stromů na staveništi a v jeho blízkosti</t>
  </si>
  <si>
    <t>zahrnuje veškeré náklady spojené s objednatelem požadovaným dozorem</t>
  </si>
  <si>
    <t>Zemní práce</t>
  </si>
  <si>
    <t>11110</t>
  </si>
  <si>
    <t>ODSTRANĚNÍ TRAVIN</t>
  </si>
  <si>
    <t>M2</t>
  </si>
  <si>
    <t>včetně naložení, odvozu a složení na skládku bioodpadu   
plocha stanovena podle travních ploch v době zaměření území</t>
  </si>
  <si>
    <t>295+41+82+404+167+46+104+152=1 291,00 [A]</t>
  </si>
  <si>
    <t>odstranění travin bez ohledu na způsob provedení   
přemístění travin s uložením na hromady</t>
  </si>
  <si>
    <t>11120</t>
  </si>
  <si>
    <t>ODSTRANĚNÍ KŘOVIN</t>
  </si>
  <si>
    <t>odvoz na místo určené zhotovitelem, likvidace štěpkováním   
zhotovitel v ceně zohlední možnost zpětného využití na stavbě   
výměra dle technické zprávy objektu</t>
  </si>
  <si>
    <t>odstranění křovin a stromů do průměru 100 mm   
doprava dřevin bez ohledu na vzdálenost   
spálení na hromadách nebo štěpkování</t>
  </si>
  <si>
    <t>11201</t>
  </si>
  <si>
    <t>KÁCENÍ STROMŮ D KMENE DO 0,5M S ODSTRANĚNÍM PAŘEZŮ</t>
  </si>
  <si>
    <t>Vytěžené dřevo je vlastnictví majitele pozemku a bude mu odevzdáno (1 m dílce, doprava do 1 km).   
Způsob likvidace zbylé dřevní hmoty určí zhotovitel, nepřipouští se však spalování v místě stavby.    
Počet dle technické zprávy SO 004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</si>
  <si>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</si>
  <si>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11202</t>
  </si>
  <si>
    <t>KÁCENÍ STROMŮ D KMENE DO 0,9M S ODSTRANĚNÍM PAŘEZŮ</t>
  </si>
  <si>
    <t>11204</t>
  </si>
  <si>
    <t>KÁCENÍ STROMŮ D KMENE DO 0,3M S ODSTRANĚNÍM PAŘEZŮ</t>
  </si>
  <si>
    <t>Vytěžené dřevo je vlastnictví majitele pozemku a bude mu odevzdáno (2 m dílce, doprava do 1 km).   
Způsob likvidace zbylé dřevní hmoty určí zhotovitel, nepřipouští se však spalování v místě stavby.    
Počet dle technické zprávy SO 004</t>
  </si>
  <si>
    <t>11251</t>
  </si>
  <si>
    <t>ODSTRANĚNÍ PAŘEZŮ FRÉZOVÁNÍM D DO 0,5M</t>
  </si>
  <si>
    <t>pařezy nad rámec kácení stromů (stávající pařezy)</t>
  </si>
  <si>
    <t>Frézování pařezů se měří v [ks] frézovaných pařezů, průměr pařezu je uvažován dle stromu ve výšce 1,3m nad terénem, u stávajícího pařezu se stanoví jako změřený průměr vynásobený  koeficientem 1/1,38.   
 Položka zahrnuje zejména:   
- frézování do hloubky 20cm pod úroveň terénu   
- veškeré drobné zemní práce spojené s frézováním pařezů   
- případně další práce s nimi dle pokynů zadávací dokumentace.</t>
  </si>
  <si>
    <t>11252</t>
  </si>
  <si>
    <t>ODSTRANĚNÍ PAŘEZŮ FRÉZOVÁNÍM D DO 0,9M</t>
  </si>
  <si>
    <t>11253</t>
  </si>
  <si>
    <t>ODSTRANĚNÍ PAŘEZŮ FRÉZOVÁNÍM D PŘES 0,9M</t>
  </si>
  <si>
    <t>11254</t>
  </si>
  <si>
    <t>ODSTRANĚNÍ PAŘEZŮ FRÉZOVÁNÍM D DO 0,3M</t>
  </si>
  <si>
    <t>11</t>
  </si>
  <si>
    <t>12110</t>
  </si>
  <si>
    <t>SEJMUTÍ ORNICE NEBO LESNÍ PŮDY</t>
  </si>
  <si>
    <t>M3</t>
  </si>
  <si>
    <t>předpokládaná tl. 0,10 m   
včetně odvozu a uložení na dočasnou deponii zhotovitele   
viz technická zpráva objektu</t>
  </si>
  <si>
    <t>položka zahrnuje sejmutí ornice bez ohledu na tloušťku vrstvy a její vodorovnou dopravu   
nezahrnuje uložení na trvalou skládku</t>
  </si>
  <si>
    <t>12</t>
  </si>
  <si>
    <t>17120</t>
  </si>
  <si>
    <t>ULOŽENÍ SYPANINY DO NÁSYPŮ A NA SKLÁDKY BEZ ZHUTNĚNÍ</t>
  </si>
  <si>
    <t>uložení přebytečné zeminy z výsadbových jam na trvalou skládku odpadu - odhad 0,3 m3   
uložení sejmuté ornice na dočasnou skládku - 92 m3</t>
  </si>
  <si>
    <t>0,3+92=92,30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</si>
  <si>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</si>
  <si>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13</t>
  </si>
  <si>
    <t>18461</t>
  </si>
  <si>
    <t>MULČOVÁNÍ</t>
  </si>
  <si>
    <t>kruh o průměru 0,8 m kolem přesazených stromů   
kvalitní dřevěné štěpky nebo mulčovací kůra ve vrstvě 15-20 cm</t>
  </si>
  <si>
    <t>2*3,14*0,4*0,4=1,00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</si>
  <si>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</si>
  <si>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14</t>
  </si>
  <si>
    <t>18481</t>
  </si>
  <si>
    <t>OCHRANA STROMŮ BEDNĚNÍM</t>
  </si>
  <si>
    <t>N80, N83, N84, N89, N93, N94, N96, N100, K143 - jasany a olše, N111, SN14</t>
  </si>
  <si>
    <t>3,14*(0,5+0,4+1,8+1,5+0,4+0,3+1,8+1,2+1,2+1,4+0,7+3,0+0,6)*2=92,94 [A]</t>
  </si>
  <si>
    <t>položka zahrnuje veškerý materiál, výrobky a polotovary, včetně mimostaveništní a vnitrostaveništní dopravy (rovněž přesuny), včetně naložení a složení, případně s uložením</t>
  </si>
  <si>
    <t>15</t>
  </si>
  <si>
    <t>184E2</t>
  </si>
  <si>
    <t>PŘESAZOVÁNÍ STROMŮ</t>
  </si>
  <si>
    <t>vyjmutí s balem min. průměr 0,6 m, chránit obalem   
výsadbové jámy 2x větší než průměr balu, hloubku přizpůsobit výšce balu, dno lehce zkypřit a stěny zdrsnit   
v případě sucha předem prolít výsadbovou jámu vodou   
přidat 5 kg vyzrálého kompostu a tabletové vícesložkové hnojivo s postupným uvolňováním na 18 měsíců   
pro zpětný zásyp 50% výměna zeminy za kvalitní substrát, přidat 150 g hydrogelu   
kotvení třemi oloupanými dřevěnými kůly (průměr min. 6 cm) délky 2 m, vzájemně spojenými příčkami nad zemí i na horním konci kůlů; nad zemí použít tři řady příček osazených ve výšce 20-60 cm (zábrana proti psům)   
kmínek připevnit ke kůlům pružnými úvazky z materiálu odolného UV záření   
zálivka 40 l vody</t>
  </si>
  <si>
    <t>Položka přesazování stromů zahrnuje vykopání na původním místě, hloubení jamek pro nové osazení (min. rozměry pro stromy 50/50/50cm) s event. výměnou půdy, s hnojením anorganickým hnojivem a přídavkem organického hnojiva min. 5kg pro stromy, zálivku, kůly, chráničky ke stromům nebo ochrana stromů nátěrem a pod.   
položka zahrnuje veškerý materiál, výrobky a polotovary, včetně mimostaveništní a vnitrostaveništní dopravy (rovněž přesuny), včetně naložení a složení, případně s uložením</t>
  </si>
  <si>
    <t>16</t>
  </si>
  <si>
    <t>18600</t>
  </si>
  <si>
    <t>ZALÉVÁNÍ VODOU</t>
  </si>
  <si>
    <t>zalití přesazených stromů během prvních 6 týdnů po výsadbě podle počasí   
uvažuje se 4x</t>
  </si>
  <si>
    <t>4*40*2/1000=0,32 [A]</t>
  </si>
  <si>
    <t>17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</si>
  <si>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</si>
  <si>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</si>
  <si>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</si>
  <si>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SO 106</t>
  </si>
  <si>
    <t>Silnice II/323 km 21,580-22,166</t>
  </si>
  <si>
    <t>015111</t>
  </si>
  <si>
    <t>POPLATKY ZA LIKVIDACI ODPADŮ NEKONTAMINOVANÝCH - 17 05 04  VYTĚŽENÉ ZEMINY A HORNINY -  I. TŘÍDA TĚŽITELNOSTI</t>
  </si>
  <si>
    <t>T</t>
  </si>
  <si>
    <t>Zemina z výkopu kód 17 05 04.</t>
  </si>
  <si>
    <t>565,15+74,37+6,75+712,5=1 358,77 [A]  
a*1,600=2 174,03 [B]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</si>
  <si>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</si>
  <si>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015131</t>
  </si>
  <si>
    <t>POPLATKY ZA LIKVIDACI ODPADŮ KONTAMINOVANÝCH - 17 03 01*  VYBOURANÝ ASFALTOVÝ BETON OBSAHUJÍCÍ DEHET</t>
  </si>
  <si>
    <t>Předpokládá se část asfatových betonů obsahujících PAU dle provedeného průzkumu. Přesné množství dle rozhraní jednotlivých vrstev bude upřesněno na základě doplňkového průzkumu při stavbě v rámci položky 02851.</t>
  </si>
  <si>
    <t>pol. 11372 - (1155m2*0,00+(617m2+50m2)*0,06+540m2*0,06+700m2*0,20)*2,4t/m3=509,81 [A]</t>
  </si>
  <si>
    <t>015140</t>
  </si>
  <si>
    <t>POPLATKY ZA LIKVIDACI ODPADŮ NEKONTAMINOVANÝCH - 17 01 01  BETON Z DEMOLIC OBJEKTŮ, ZÁKLADŮ TV</t>
  </si>
  <si>
    <t>Betonová suť kód 17 01 01.</t>
  </si>
  <si>
    <t>2,3+10=12,30 [A]  
a*2,500=30,75 [B]</t>
  </si>
  <si>
    <t>11318</t>
  </si>
  <si>
    <t>ODSTRANĚNÍ KRYTU ZPEVNĚNÝCH PLOCH Z DLAŽDIC</t>
  </si>
  <si>
    <t>odstranění dlaždic 500x500x50 mm    
Včetně odvozu a uložení na skládku zhotovitele, zhotovitel v ceně zohlední výzisk z materiálu a skutečnou vzdálenost odvozu.</t>
  </si>
  <si>
    <t>(9m2+6m2+31m2)*0,05m=2,30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</si>
  <si>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</si>
  <si>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</si>
  <si>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</si>
  <si>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Včetně naložení, odvozu a uložení na skládku zhotovitele.   
Zhotovitel v ceně zohlední možnost zpětného využití vyfrézovaného materiálu na stavbě.   
odečteno z cad</t>
  </si>
  <si>
    <t>1155m2*0,13+(617m2+50m2)*0,19+(540m2+700m2)*0,22=549,68 [A]</t>
  </si>
  <si>
    <t>113762</t>
  </si>
  <si>
    <t>FRÉZOVÁNÍ DRÁŽKY PRŮŘEZU DO 200MM2 V ASFALTOVÉ VOZOVCE</t>
  </si>
  <si>
    <t>M</t>
  </si>
  <si>
    <t>30 m+ 57 m=87,00 [A] m</t>
  </si>
  <si>
    <t>Položka zahrnuje veškerou manipulaci s vybouranou sutí a s vybouranými hmotami vč. uložení na skládku.</t>
  </si>
  <si>
    <t>123738</t>
  </si>
  <si>
    <t>a</t>
  </si>
  <si>
    <t>ODKOP PRO SPOD STAVBU SILNIC A ŽELEZNIC TŘ. I, ODVOZ DO 20KM</t>
  </si>
  <si>
    <t>Včetně naložení, odvozu a uložení na skládku (skládka zvolena zhotovitelem).   
Zhotovitel v ceně zohlední skutečnou vzdálenost odvozu.   
Odečteno z cad.</t>
  </si>
  <si>
    <t>0,80m2*10+0,80m2*15+1,05m2*20+1,6m2*21+2,0m2*19+2,0m2*20+2,3m2*20+2,m21*20+2,1m2*20+2,4m2*20+3,2m2*6+1,9m2*25+1,8m2*20+2,4m2*20+2,1m2*18,5+2,5m2*18=565,15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</si>
  <si>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</si>
  <si>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b</t>
  </si>
  <si>
    <t>Včetně naložení, odvozu a uložení na skládku (skládka zvolena zhotovitelem).   
Zhotovitel v ceně zohlední skutečnou vzdálenost odvozu.   
Odměřeno z cad.</t>
  </si>
  <si>
    <t>(605m2+715m2+105m2)*0,50=712,50 [A]</t>
  </si>
  <si>
    <t>12573</t>
  </si>
  <si>
    <t>VYKOPÁVKY ZE ZEMNÍKŮ A SKLÁDEK TŘ. I</t>
  </si>
  <si>
    <t>Naložení a odvoz ornice z dočasné deponie zhotovitele.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</si>
  <si>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</si>
  <si>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132738</t>
  </si>
  <si>
    <t>HLOUBENÍ RÝH ŠÍŘ DO 2M PAŽ I NEPAŽ TŘ. I, ODVOZ DO 20KM</t>
  </si>
  <si>
    <t>Hloubení rýh pro trativod a svodné potrubí, včetně vodorovného a svislého přemístění, naložení a odvozu na trvalou skládku (skládka zvolena zhotovitelem).   
Zhotovitel v ceně zohlední skutečnou vzdálenost odvozu.   
Odečteno z cad</t>
  </si>
  <si>
    <t>(142+40+60+24+23+16)*0,52*0,45+12*0,50*0,50=74,37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</si>
  <si>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</si>
  <si>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133738</t>
  </si>
  <si>
    <t>HLOUBENÍ ŠACHET ZAPAŽ I NEPAŽ TŘ. I, ODVOZ DO 20KM</t>
  </si>
  <si>
    <t>Včetně naložení, odvozu a uložení na skládku (skládka zvolena zhotovitelem).   
Zhotovitel v ceně zohlední skutečnou vzdálenost odvozu.</t>
  </si>
  <si>
    <t>1,5m*1,5m*1,5m*2=6,75 [A]</t>
  </si>
  <si>
    <t>171104</t>
  </si>
  <si>
    <t>ULOŽENÍ SYPANINY DO NÁSYPŮ SE ZHUTNĚNÍM NA 101% PS</t>
  </si>
  <si>
    <t>včetně pořízení vhodného materiálu do násypů dle ČSN 72 1002, odečteno z cad</t>
  </si>
  <si>
    <t>2,5m2*28m=70,00 [A]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</si>
  <si>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</si>
  <si>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</si>
  <si>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</si>
  <si>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 a svodného potrubí z nakupovaného materiálu ŠP 0/16</t>
  </si>
  <si>
    <t>0,50*0,20*12=1,20 [B] svodné potrubí  
(1,5*1,5*1,5-0,50*0,50*1,50*3,14)*2=4,40 [A] šachty  
a+b=5,60 [C]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</si>
  <si>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</si>
  <si>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18090</t>
  </si>
  <si>
    <t>VŠEOBECNÉ ÚPRAVY OSTATNÍCH PLOCH</t>
  </si>
  <si>
    <t>příprava vegetačních ploch před založením trávníku   
vyčištění od stavebních a jiných odpadů, sběr kamenů a těžko rozložitelných částí rostlin, zkypření a uhrabání   
plocha dle výměry trávníku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</si>
  <si>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</si>
  <si>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</si>
  <si>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</si>
  <si>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>odečteno z cad</t>
  </si>
  <si>
    <t>1610=1 610,00 [A]</t>
  </si>
  <si>
    <t>položka zahrnuje úpravu pláně včetně vyrovnání výškových rozdílů. Míru zhutnění určuje projekt.</t>
  </si>
  <si>
    <t>parapláň - výměna podloží; odečteno z cad</t>
  </si>
  <si>
    <t>(605+715+105)=1 425,00 [A]</t>
  </si>
  <si>
    <t>18222</t>
  </si>
  <si>
    <t>ROZPROSTŘENÍ ORNICE VE SVAHU V TL DO 0,15M</t>
  </si>
  <si>
    <t>tl. 0,10-0,12 m</t>
  </si>
  <si>
    <t>položka zahrnuje:   
nutné přemístění ornice z dočasných skládek vzdálených do 50m   
rozprostření ornice v předepsané tloušťce ve svahu přes 1:5</t>
  </si>
  <si>
    <t>18</t>
  </si>
  <si>
    <t>18232</t>
  </si>
  <si>
    <t>ROZPROSTŘENÍ ORNICE V ROVINĚ V TL DO 0,15M</t>
  </si>
  <si>
    <t>862-182=680,00 [A]</t>
  </si>
  <si>
    <t>položka zahrnuje:   
nutné přemístění ornice z dočasných skládek vzdálených do 50m   
rozprostření ornice v předepsané tloušťce v rovině a ve svahu do 1:5</t>
  </si>
  <si>
    <t>19</t>
  </si>
  <si>
    <t>18242</t>
  </si>
  <si>
    <t>ZALOŽENÍ TRÁVNÍKU HYDROOSEVEM NA ORNICI</t>
  </si>
  <si>
    <t>Plochy dle technické zprávy objektu.   
Uvažuje se 1x posekání nového trávníku, vyhrabání, naložení a odvoz shrabků, složení na kompostárně.   
Zalévání (5-10 l/m2) podle počasí.   
1x přihnojení granulovaným hnojivem pro trávníky.</t>
  </si>
  <si>
    <t>150+862=1 012,00 [A]</t>
  </si>
  <si>
    <t>Zahrnuje dodání předepsané travní směsi, hydroosev na ornici, zalévání, první pokosení, to vše bez ohledu na sklon terénu</t>
  </si>
  <si>
    <t>20</t>
  </si>
  <si>
    <t>183511</t>
  </si>
  <si>
    <t>CHEMICKÉ ODPLEVELENÍ CELOPLOŠNÉ</t>
  </si>
  <si>
    <t>1x před založením trávníku</t>
  </si>
  <si>
    <t>položka zahrnuje celoplošný postřik a chemickou likvidace nežádoucích rostlin nebo jejích částí a zabránění jejich dalšímu růstu na urovnaném volném terénu</t>
  </si>
  <si>
    <t>Základy</t>
  </si>
  <si>
    <t>21</t>
  </si>
  <si>
    <t>21263</t>
  </si>
  <si>
    <t>TRATIVODY KOMPLET Z TRUB Z PLAST HMOT DN DO 150MM</t>
  </si>
  <si>
    <t>DN 150, SN 8   
Včetně obalení geotextilií pevnost v tahu 16/16 kN/m ;CBR 2,8 kN;   
Včetně lože z betonu C8/10 tl. 100 mm; výplň - kačírek 16/32   
odečteno z cad</t>
  </si>
  <si>
    <t>142+40+60+24+23+16=305,00 [A]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</si>
  <si>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</si>
  <si>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22</t>
  </si>
  <si>
    <t>21451</t>
  </si>
  <si>
    <t>SANAČNÍ VRSTVY Z LOMOVÉHO KAMENE</t>
  </si>
  <si>
    <t>sanace pod násypem chodníku u mostu SO 204, odměřeno z cad, včetně pořízení vhodného materiálu velikosti 30-100 kg</t>
  </si>
  <si>
    <t>(35+34)*0,50=34,50 [A]</t>
  </si>
  <si>
    <t>položka zahrnuje zahrnuje dodávku lomového kamen předepsané kvality, včetně mimostaveništní a vnitrostaveništní dopravy, rozprostření se zhutněním   
není-li v zadávací dokumentaci uvedeno jinak, jedná se o nakupovaný materiál</t>
  </si>
  <si>
    <t>23</t>
  </si>
  <si>
    <t>21461E</t>
  </si>
  <si>
    <t>SEPARAČNÍ GEOTEXTILIE DO 500G/M2</t>
  </si>
  <si>
    <t>netkaná geotextilie 500g/m2; pevnost v tahu 40/40 kN/m ;CBR 7,0 kN; odečteno z cad</t>
  </si>
  <si>
    <t>605+715+105+(190+170)*2*0,90=2 073,00 [A]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</si>
  <si>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</si>
  <si>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Komunikace</t>
  </si>
  <si>
    <t>24</t>
  </si>
  <si>
    <t>56333</t>
  </si>
  <si>
    <t>VOZOVKOVÉ VRSTVY ZE ŠTĚRKODRTI TL. DO 150MM</t>
  </si>
  <si>
    <t>ŠDa 0/63;tl. 150 mm; odečteno z cad</t>
  </si>
  <si>
    <t>105m2+605m2+715m2+(190m+170m)*0,35m=1 551,00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</si>
  <si>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</si>
  <si>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25</t>
  </si>
  <si>
    <t>56334</t>
  </si>
  <si>
    <t>VOZOVKOVÉ VRSTVY ZE ŠTĚRKODRTI TL. DO 200MM</t>
  </si>
  <si>
    <t>komunikace - ŠDA frakce 0/63 v tl. 170 mm; odečteno z cad</t>
  </si>
  <si>
    <t>105m2+(15m+18m)*0,48m+605m2+715m2+(190m+170m)*0,47m=1 610,04 [A]</t>
  </si>
  <si>
    <t>26</t>
  </si>
  <si>
    <t>56335</t>
  </si>
  <si>
    <t>VOZOVKOVÉ VRSTVY ZE ŠTĚRKODRTI TL. DO 250MM</t>
  </si>
  <si>
    <t>výměna podloží ŠD 0/63; tl. 250 mm;  odečteno z cad</t>
  </si>
  <si>
    <t>(605m2+715m2+105m2)*2=2 850,00 [A]</t>
  </si>
  <si>
    <t>27</t>
  </si>
  <si>
    <t>56933</t>
  </si>
  <si>
    <t>ZPEVNĚNÍ KRAJNIC ZE ŠTĚRKODRTI TL. DO 150MM</t>
  </si>
  <si>
    <t>V případě vhodné frakce možno použít i recyklát   
odečteno z cad</t>
  </si>
  <si>
    <t>(165m+175m)*0,75m=255,00 [A]</t>
  </si>
  <si>
    <t>- dodání kameniva předepsané kvality a zrnitosti   
- rozprostření a zhutnění vrstvy v předepsané tloušťce   
- zřízení vrstvy bez rozlišení šířky, pokládání vrstvy po etapách</t>
  </si>
  <si>
    <t>28</t>
  </si>
  <si>
    <t>572123</t>
  </si>
  <si>
    <t>INFILTRAČNÍ POSTŘIK Z EMULZE DO 1,0KG/M2</t>
  </si>
  <si>
    <t>infiltrační postřik 0.60 kg/m2, odečteno z cad</t>
  </si>
  <si>
    <t>105m2+28m2+605m2+715m2+(190m+170m)*0,14m=1 503,40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</si>
  <si>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</si>
  <si>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29</t>
  </si>
  <si>
    <t>572214</t>
  </si>
  <si>
    <t>SPOJOVACÍ POSTŘIK Z MODIFIK EMULZE DO 0,5KG/M2</t>
  </si>
  <si>
    <t>0,40 kg/m2; odečteno z cad</t>
  </si>
  <si>
    <t>2*(1124m2+105m2+28m2)+620m2+605m2+715m2+(190m+170m)*0,04m+605m2+715m2+(190m+170m)*0,08m=5 817,20 [A]</t>
  </si>
  <si>
    <t>30</t>
  </si>
  <si>
    <t>0,30 kg/m2; odečteno z cad</t>
  </si>
  <si>
    <t>1320m2+620m2=1 940,00 [A]</t>
  </si>
  <si>
    <t>31</t>
  </si>
  <si>
    <t>572223</t>
  </si>
  <si>
    <t>SPOJOVACÍ POSTŘIK Z EMULZE DO 1,0KG/M2</t>
  </si>
  <si>
    <t>0,60 kg/m2;  odečteno z cad</t>
  </si>
  <si>
    <t>620m2+1124m2=1 744,00 [A]</t>
  </si>
  <si>
    <t>32</t>
  </si>
  <si>
    <t>574B34</t>
  </si>
  <si>
    <t>ASFALTOVÝ BETON PRO OBRUSNÉ VRSTVY MODIFIK ACO 11+, 11S TL. 40MM</t>
  </si>
  <si>
    <t>ACO 11+ PMB 25/55-60 v tl. 40 mm; odečteno z cad</t>
  </si>
  <si>
    <t>620+605+715=1 940,00 [A]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</si>
  <si>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</si>
  <si>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33</t>
  </si>
  <si>
    <t>574D46</t>
  </si>
  <si>
    <t>ASFALTOVÝ BETON PRO LOŽNÍ VRSTVY MODIFIK ACL 16+, 16S TL. 50MM</t>
  </si>
  <si>
    <t>ACL 16+ PMB 25/55-65; odečteno z cad</t>
  </si>
  <si>
    <t>1124=1 124,00 [A]</t>
  </si>
  <si>
    <t>34</t>
  </si>
  <si>
    <t>574D66</t>
  </si>
  <si>
    <t>ASFALTOVÝ BETON PRO LOŽNÍ VRSTVY MODIFIK ACL 16+, 16S TL. 70MM</t>
  </si>
  <si>
    <t>105+28+620+605+715+(190m+170m)*0,08m=2 101,80 [A]</t>
  </si>
  <si>
    <t>35</t>
  </si>
  <si>
    <t>574E46</t>
  </si>
  <si>
    <t>ASFALTOVÝ BETON PRO PODKLADNÍ VRSTVY ACP 16+, 16S TL. 50MM</t>
  </si>
  <si>
    <t>ACP 16+ 50/70; odečteno z cad</t>
  </si>
  <si>
    <t>36</t>
  </si>
  <si>
    <t>574E78</t>
  </si>
  <si>
    <t>ASFALTOVÝ BETON PRO PODKLADNÍ VRSTVY ACP 22+, 22S TL. 80MM</t>
  </si>
  <si>
    <t>ACP 22+ 50/70; odečteno z cad</t>
  </si>
  <si>
    <t>105+28+620+605+715+(190m+170m)*0,14m=2 123,40 [A]</t>
  </si>
  <si>
    <t>37</t>
  </si>
  <si>
    <t>574I31</t>
  </si>
  <si>
    <t>ASFALTOVÝ KOBEREC MASTIXOVÝ SMA 8 TL. 30MM</t>
  </si>
  <si>
    <t>SMA 8 NH PMB 45/80-60 nízkohlučný; odečteno z cad</t>
  </si>
  <si>
    <t>38</t>
  </si>
  <si>
    <t>574I41</t>
  </si>
  <si>
    <t>ASFALTOVÝ KOBEREC MASTIXOVÝ SMA 8 TL. 35MM</t>
  </si>
  <si>
    <t>105+28=133,00 [A]</t>
  </si>
  <si>
    <t>Potrubí</t>
  </si>
  <si>
    <t>39</t>
  </si>
  <si>
    <t>87533</t>
  </si>
  <si>
    <t>POTRUBÍ DREN Z TRUB PLAST DN DO 150MM</t>
  </si>
  <si>
    <t>svodné potrubí PVC DN 150, SN8</t>
  </si>
  <si>
    <t>12=12,00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</si>
  <si>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</si>
  <si>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40</t>
  </si>
  <si>
    <t>895122</t>
  </si>
  <si>
    <t>DRENÁŽNÍ ŠACHTICE KONTROLNÍ Z BETON DÍLCŮ ŠK 80</t>
  </si>
  <si>
    <t>drenážní šachtice kontrolní</t>
  </si>
  <si>
    <t>položka zahrnuje:   
- poklopy s rámem předepsaného materiálu a tvaru   
- dodání a osazení předepsaných skruží  požadovaného  tvaru  a  vlastností,  jejich  skladování,  dopravu  vnitrostaveništní i mimostaveništní   
- výplň, těsnění a tmelení spár a spojů,   
- očištění a ošetření úložných ploch   
- předepsané podkladní konstrukce</t>
  </si>
  <si>
    <t>41</t>
  </si>
  <si>
    <t>89516</t>
  </si>
  <si>
    <t>DRENÁŽNÍ VÝUSŤ Z BETON DÍLCŮ</t>
  </si>
  <si>
    <t>položka zahrnuje:   
- dodání  a osazení dílce  požadovaného  tvaru  a  vlastností,  jeho  skladování,  doprava  vnitrostaveništní i mimosatveništní   
- u dílců železobetonových výztuž, případně i tuhé kovové prvky a závěsná oka,   
- výplň, těsnění a tmelení spár a spojů</t>
  </si>
  <si>
    <t>42</t>
  </si>
  <si>
    <t>89921</t>
  </si>
  <si>
    <t>VÝŠKOVÁ ÚPRAVA POKLOPŮ</t>
  </si>
  <si>
    <t>Stávající šachty ve vozovce, km 0,000 - 0,150.</t>
  </si>
  <si>
    <t>- položka výškové úpravy zahrnuje všechny nutné práce a materiály pro zvýšení nebo snížení zařízení (včetně nutné úpravy stávajícího povrchu vozovky nebo chodníku).</t>
  </si>
  <si>
    <t>43</t>
  </si>
  <si>
    <t>89922</t>
  </si>
  <si>
    <t>VÝŠKOVÁ ÚPRAVA MŘÍŽÍ</t>
  </si>
  <si>
    <t>Stávající UV ve vozovce, km 0,000 - 0,150.</t>
  </si>
  <si>
    <t>44</t>
  </si>
  <si>
    <t>89923</t>
  </si>
  <si>
    <t>VÝŠKOVÁ ÚPRAVA KRYCÍCH HRNCŮ</t>
  </si>
  <si>
    <t>Stávající povrchové znaky IS ve vozovce, km 0,000 - 0,150.</t>
  </si>
  <si>
    <t>Ostatní konstrukce a práce</t>
  </si>
  <si>
    <t>45</t>
  </si>
  <si>
    <t>914131</t>
  </si>
  <si>
    <t>DOPRAVNÍ ZNAČKY ZÁKLADNÍ VELIKOSTI OCELOVÉ FÓLIE TŘ 2 - DODÁVKA A MONTÁŽ</t>
  </si>
  <si>
    <t>pro celou stavbu</t>
  </si>
  <si>
    <t>27=27,00 [A]</t>
  </si>
  <si>
    <t>položka zahrnuje:   
- dodávku a montáž značek v požadovaném provedení</t>
  </si>
  <si>
    <t>46</t>
  </si>
  <si>
    <t>914133</t>
  </si>
  <si>
    <t>DOPRAVNÍ ZNAČKY ZÁKLADNÍ VELIKOSTI OCELOVÉ FÓLIE TŘ 2 - DEMONTÁŽ</t>
  </si>
  <si>
    <t>Na skládku zhotovitele. Zhotovitel v ceně zohlední možný výzisk materiálu.</t>
  </si>
  <si>
    <t>34=34,00 [A]</t>
  </si>
  <si>
    <t>Položka zahrnuje odstranění, demontáž a odklizení materiálu s odvozem na předepsané místo</t>
  </si>
  <si>
    <t>47</t>
  </si>
  <si>
    <t>914911</t>
  </si>
  <si>
    <t>SLOUPKY A STOJKY DOPRAVNÍCH ZNAČEK Z OCEL TRUBEK SE ZABETONOVÁNÍM - DODÁVKA A MONTÁŽ</t>
  </si>
  <si>
    <t>celá stavba</t>
  </si>
  <si>
    <t>11=11,00 [A]</t>
  </si>
  <si>
    <t>položka zahrnuje:   
- sloupky a upevňovací zařízení včetně jejich osazení (betonová patka, zemní práce)</t>
  </si>
  <si>
    <t>48</t>
  </si>
  <si>
    <t>914913</t>
  </si>
  <si>
    <t>SLOUPKY A STOJKY DZ Z OCEL TRUBEK ZABETON DEMONTÁŽ</t>
  </si>
  <si>
    <t>Včetně odvozu a uložení na skládku zhotovitele, zhotovitel v ceně zohlední výzisk z materiálu a skutečnou vzdálenost odvozu.</t>
  </si>
  <si>
    <t>49</t>
  </si>
  <si>
    <t>915111</t>
  </si>
  <si>
    <t>VODOROVNÉ DOPRAVNÍ ZNAČENÍ BARVOU HLADKÉ - DODÁVKA A POKLÁDKA</t>
  </si>
  <si>
    <t>7*0,50*4=14,00 [A] přechod pro chodce  
0,125*(130+115)+0,25*(405+375)+0,25*15*0,50+0,125*(7+126+22*0,66+368)=291,94 [B] vodící proužek a dělící čára; odečteno z cad pro celou stavbu  
a+b=305,94 [C]</t>
  </si>
  <si>
    <t>položka zahrnuje:   
- dodání a pokládku nátěrového materiálu (měří se pouze natíraná plocha)   
- předznačení a reflexní úpravu</t>
  </si>
  <si>
    <t>50</t>
  </si>
  <si>
    <t>915211</t>
  </si>
  <si>
    <t>VODOROVNÉ DOPRAVNÍ ZNAČENÍ PLASTEM HLADKÉ - DODÁVKA A POKLÁDKA</t>
  </si>
  <si>
    <t>přechod pro chodce č. V 7a</t>
  </si>
  <si>
    <t>7*0,50*4=14,00 [A]</t>
  </si>
  <si>
    <t>51</t>
  </si>
  <si>
    <t>915221</t>
  </si>
  <si>
    <t>VODOR DOPRAV ZNAČ PLASTEM STRUKTURÁLNÍ NEHLUČNÉ - DOD A POKLÁDKA</t>
  </si>
  <si>
    <t>vodící proužek a dělící čára; odečteno z cad pro celou stavbu</t>
  </si>
  <si>
    <t>0,125*(130+115)+0,25*(405+375)+0,25*15*0,50+0,125*(7+126+22*0,66+368)=291,94 [A]</t>
  </si>
  <si>
    <t>52</t>
  </si>
  <si>
    <t>917224</t>
  </si>
  <si>
    <t>SILNIČNÍ A CHODNÍKOVÉ OBRUBY Z BETONOVÝCH OBRUBNÍKŮ ŠÍŘ 150MM</t>
  </si>
  <si>
    <t>6,7+6,2+7,3+4,5+6+1,45=32,15 [A]</t>
  </si>
  <si>
    <t>Položka zahrnuje:  
dodání a pokládku betonových obrubníků o rozměrech předepsaných zadávací dokumentací  
betonové lože i boční betonovou opěrku.</t>
  </si>
  <si>
    <t>53</t>
  </si>
  <si>
    <t>2+22+13,6+8,3+2+18,3+23,6+83,7+12,6=186,10 [A]</t>
  </si>
  <si>
    <t>54</t>
  </si>
  <si>
    <t>c</t>
  </si>
  <si>
    <t>8*1=8,00 [A]</t>
  </si>
  <si>
    <t>55</t>
  </si>
  <si>
    <t>919113</t>
  </si>
  <si>
    <t>ŘEZÁNÍ ASFALTOVÉHO KRYTU VOZOVEK TL DO 150MM</t>
  </si>
  <si>
    <t>14+16+8+7+12=57,00 [A] 
řezání podélné spáry mezi etapami výstavby - 352=352,00 [B] 
Celkem: A+B=409,00 [C]</t>
  </si>
  <si>
    <t>položka zahrnuje řezání vozovkové vrstvy v předepsané tloušťce, včetně spotřeby vody</t>
  </si>
  <si>
    <t>56</t>
  </si>
  <si>
    <t>931312</t>
  </si>
  <si>
    <t>TĚSNĚNÍ DILATAČ SPAR ASF ZÁLIVKOU PRŮŘ DO 200MM2</t>
  </si>
  <si>
    <t>4*7,50+57=87,00 [A] 
těsnění podélné spáry mezi etapami výstavby - 352=352,00 [B] 
Celkem: A+B=439,00 [C]</t>
  </si>
  <si>
    <t>položka zahrnuje dodávku a osazení předepsaného materiálu, očištění ploch spáry před úpravou, očištění okolí spáry po úpravě   
nezahrnuje těsnící profil</t>
  </si>
  <si>
    <t>57</t>
  </si>
  <si>
    <t>93808</t>
  </si>
  <si>
    <t>OČIŠTĚNÍ VOZOVEK ZAMETENÍM</t>
  </si>
  <si>
    <t>km 0,000 - 0,150</t>
  </si>
  <si>
    <t>2*6,25*150=1 875,00 [A]</t>
  </si>
  <si>
    <t>položka zahrnuje očištění předepsaným způsobem včetně odklizení vzniklého odpadu</t>
  </si>
  <si>
    <t>58</t>
  </si>
  <si>
    <t>97614</t>
  </si>
  <si>
    <t>VYBOURÁNÍ DROBNÝCH PŘEDMĚTŮ BETONOVÝCH</t>
  </si>
  <si>
    <t>Odhad 20 ks velikosti 0,50 m3.   
Včetně naložení, odvozu a uložení na skládku (skládka zvolena zhotovitelem).   
Zhotovitel v ceně zohlední skutečnou vzdálenost odvozu.</t>
  </si>
  <si>
    <t>20 ks *0,50 m3=10,00 [A] m3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</si>
  <si>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</si>
  <si>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SO 111</t>
  </si>
  <si>
    <t>Úprava křižovatky silnic II/323 - II/324</t>
  </si>
  <si>
    <t>014211</t>
  </si>
  <si>
    <t>POPLATKY ZA ZEMNÍK - ORNICE</t>
  </si>
  <si>
    <t>nákup a dovoz ornice pro ohumusování</t>
  </si>
  <si>
    <t>zahrnuje veškeré poplatky majiteli zemníku související s nákupem zeminy (nikoliv s otvírkou zemníku)</t>
  </si>
  <si>
    <t>zemina kód 17 05 04</t>
  </si>
  <si>
    <t>9,68=9,68 [A] trativod  
230,73=230,73 [B] výkop  
211,35=211,35 [C] sanace  
(a+b+c)*1,600=722,82 [D]</t>
  </si>
  <si>
    <t>pol. 11372 - (695m2*0,12)*2,4t/m3=200,16 [A]</t>
  </si>
  <si>
    <t>47*(0,35*0,15+0,20*0,10*2)=4,35 [A] silniční obrubník  
11*0,25*0,25=0,69 [B] záhonový obrubník  
47*0,25*0,20=2,35 [C] krajník  
5*0,50=2,50 [E] beton odhad  
0,69=0,69 [F] dlaždice  
(a+b+c+e+f)*2,500=26,45 [D]</t>
  </si>
  <si>
    <t>11,5*0,06=0,69 [A]</t>
  </si>
  <si>
    <t>113524</t>
  </si>
  <si>
    <t>ODSTRANĚNÍ CHODNÍKOVÝCH A SILNIČNÍCH OBRUBNÍKŮ BETONOVÝCH, ODVOZ DO 5KM</t>
  </si>
  <si>
    <t>Odstranění silničních obrub včetně betonového lože, včetně naložení, odvozu a uložení na skládku (skládka zvolena zhotovitelem). Odečteno z cad.   
Zhotovitel v ceně zohlední možný výzisk materiálu a také skutečnou vzdálenost odvozu.</t>
  </si>
  <si>
    <t>47=47,00 [A] obrubník silniční  
11=11,00 [B] záhonový obrubník  
47=47,00 [C] krajník  
a+b+c=105,00 [D]</t>
  </si>
  <si>
    <t>Včetně naložení, odvozu a uložení na skládku zhotovitele. Zhotovitel v ceně zohlední možnost zpětného využití vyfrézovaného materiálu na stavbě a také   
případně skutečnou vzdálenost skládky. Plocha odměřena digitálně ze situace.</t>
  </si>
  <si>
    <t>695m2*0,19m=132,05 [A]</t>
  </si>
  <si>
    <t>Na skládku zhotovitele. Zhotovitel v ceně zohlední možný výzisk materiálu.   
Odečteno z CAD.</t>
  </si>
  <si>
    <t>2*6+25=37,00 [A]</t>
  </si>
  <si>
    <t>Výkop pro sanaci včetně naložení, odvozu a uložení na skládku (skládka zvolena zhotovitelem).   
Zhotovitel v ceně zohlední skutečnou vzdálenost odvozu.</t>
  </si>
  <si>
    <t>(330m2+30m2+(53m+36m+25m)*0,55m)*0,50m=211,35 [A]</t>
  </si>
  <si>
    <t>Včetně naložení, odvozu a uložení na skládku (skládka zvolena zhotovitelem).   
Zhotovitel v ceně zohlední skutečnou vzdálenost odvozu.   
Odečteno z cad</t>
  </si>
  <si>
    <t>(330m2+30m2+(53m+36m+25m)*0,55m)*0,50m+102m2*0,19m=230,73 [A]</t>
  </si>
  <si>
    <t>Hloubení rýh pro trativod včetně naložení, odvozu a uložení na skládku (skládka zvolena zhotovitelem).   
Zhotovitel v ceně zohlední skutečnou vzdálenost odvozu.   
Odečteno z cad.</t>
  </si>
  <si>
    <t>(38m+5m)*0,50m*0,45m=9,68 [A]</t>
  </si>
  <si>
    <t>příprava vegetační plochy před založením trávníku   
vyčištění od stavebních a jiných odpadů, sběr kamenů a těžko rozložitelných částí rostlin, zkypření a uhrabání   
plocha dle výměry trávníku</t>
  </si>
  <si>
    <t>330+30+(53+36+25)*0,50+431=848,00 [A]</t>
  </si>
  <si>
    <t>Parapláň, odečteno z cad</t>
  </si>
  <si>
    <t>330m2+30m2+(53m+36m+25m)*0,55m=422,70 [A]</t>
  </si>
  <si>
    <t>38+5=43,00 [A]</t>
  </si>
  <si>
    <t>(330m2+30m2)+(53m+36m+25m)*0,50m*2=474,00 [A]</t>
  </si>
  <si>
    <t>ŠDa 150 mm; 0/63; odečteno z cad</t>
  </si>
  <si>
    <t>330m2+30m2=360,00 [A]</t>
  </si>
  <si>
    <t>ŠDA frakce 0/63 v tl. 170 mm; odečteno z cad</t>
  </si>
  <si>
    <t>sanační vrstva ŠD tl. 250 mm; 0/63; odečteno z cad</t>
  </si>
  <si>
    <t>(330m2+30m2)*2=720,00 [A]</t>
  </si>
  <si>
    <t>infiltrační postřik 0.60 kg/m2; odečteno z cad</t>
  </si>
  <si>
    <t>330+30=360,00 [A]</t>
  </si>
  <si>
    <t>(431+330+30)*2=1 582,00 [A]</t>
  </si>
  <si>
    <t>0,60 kg/m2; odečteno z cad</t>
  </si>
  <si>
    <t>431=431,00 [A]</t>
  </si>
  <si>
    <t>431+330+30=791,00 [A]</t>
  </si>
  <si>
    <t>ACP 22+; odečteno z cad</t>
  </si>
  <si>
    <t>SMA 8 NH 35 mm; odečteno z cad</t>
  </si>
  <si>
    <t>Stávající šachty ve vozovce, km 0,535 - KÚ.</t>
  </si>
  <si>
    <t>Stávající povrchové znaky IS ve vozovce, km 0,535 - KÚ.</t>
  </si>
  <si>
    <t>150x250x1000 mm do lože z betonu C25/30 nXF3 s boční opěrou; odečteno z cad</t>
  </si>
  <si>
    <t>podsázka 120 mm 22,5=22,50 [A]  
podsázka 150 mm 39+30+4=73,00 [B]  
a+b=95,50 [C]</t>
  </si>
  <si>
    <t>Položka zahrnuje:   
dodání a pokládku betonových obrubníků o rozměrech předepsaných zadávací dokumentací   
betonové lože i boční betonovou opěrku.</t>
  </si>
  <si>
    <t>Přejízdný, podsázka 20 mm; do lože z betonu s boční opěrou z betonu C25/30nXF3; odečteno z cad</t>
  </si>
  <si>
    <t>4+5,5=9,50 [A]</t>
  </si>
  <si>
    <t>Obrubník - náběh; do lože z betonu s boční opěrou z betonu C25/30nXF3; odečteno z cad</t>
  </si>
  <si>
    <t>Odečteno z cad.</t>
  </si>
  <si>
    <t>6+19=25,00 [A]</t>
  </si>
  <si>
    <t>km 0,535 - KÚ.</t>
  </si>
  <si>
    <t>791 m2 - 422,70 m2=368,30 [A] m2  
a*2=736,60 [B] m2</t>
  </si>
  <si>
    <t>Odhad 5 ks velikosti 0,50 m3.   
Včetně naložení, odvozu a uložení na skládku (skládka zvolena zhotovitelem).   
Zhotovitel v ceně zohlední skutečnou vzdálenost odvozu.</t>
  </si>
  <si>
    <t>5,0 ks* 0,50 m3=2,50 [A] m3</t>
  </si>
  <si>
    <t>SO 127</t>
  </si>
  <si>
    <t>Sjezdy na pozemky</t>
  </si>
  <si>
    <t>Zemina kód 17 05 04.</t>
  </si>
  <si>
    <t>42,61=42,61 [A]  
a*1,600=68,18 [B]</t>
  </si>
  <si>
    <t>pol. 11372 - ((14,0m2+17,5m2+26,2m2+23,6m2)*0,12)*2,4t/m3=23,41 [A]</t>
  </si>
  <si>
    <t>5*0,25m3=1,25 [A]  
a*2,500=3,13 [B]</t>
  </si>
  <si>
    <t>(14,0m2+17,5m2+26,2m2+23,6m2)*0,20m=16,26 [A]</t>
  </si>
  <si>
    <t>(13,9m2+119,4m2+24,5m2)*0,27m=42,61 [A]</t>
  </si>
  <si>
    <t>13,9m2+119,4m2+24,5m2=157,80 [A]</t>
  </si>
  <si>
    <t>561122</t>
  </si>
  <si>
    <t>PODKLADNÍ BETON TŘ. II TL. DO 100MM</t>
  </si>
  <si>
    <t>PB II tl. 100 mm C16/20</t>
  </si>
  <si>
    <t>24,5+13,9=38,40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</si>
  <si>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</si>
  <si>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ŠD 0-63; tl. 150 mm</t>
  </si>
  <si>
    <t>572213</t>
  </si>
  <si>
    <t>SPOJOVACÍ POSTŘIK Z EMULZE DO 0,5KG/M2</t>
  </si>
  <si>
    <t>PS 0,35 kg/m2; dvakrát</t>
  </si>
  <si>
    <t>119,4*2=238,80 [A]</t>
  </si>
  <si>
    <t>574A44</t>
  </si>
  <si>
    <t>ASFALTOVÝ BETON PRO OBRUSNÉ VRSTVY ACO 11+, 11S TL. 50MM</t>
  </si>
  <si>
    <t>ACO 11+</t>
  </si>
  <si>
    <t>14,9+16,7+43,2+22,8+21,8=119,40 [A]</t>
  </si>
  <si>
    <t>574C66</t>
  </si>
  <si>
    <t>ASFALTOVÝ BETON PRO LOŽNÍ VRSTVY ACL 16+, 16S TL. 70MM</t>
  </si>
  <si>
    <t>ACL 16+</t>
  </si>
  <si>
    <t>574E07</t>
  </si>
  <si>
    <t>ASFALTOVÝ BETON PRO PODKLADNÍ VRSTVY ACP 22+, 22S</t>
  </si>
  <si>
    <t>ACP 22+ vyrovnávka</t>
  </si>
  <si>
    <t>(14,9m2+16,7m2+43,2m2+22,8m2+21,8m2)*0,15m=17,91 [A]</t>
  </si>
  <si>
    <t>582612</t>
  </si>
  <si>
    <t>KRYTY Z BETON DLAŽDIC ŠEDÝCH TL 80MM DO LOŽE Z KAM</t>
  </si>
  <si>
    <t>skladebná dlažba 200x100x80 mm, přírodní, do lože z kameniva frakce 4/8 mm v tl. 40 mm, parketový vzor</t>
  </si>
  <si>
    <t>24,5=24,50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</si>
  <si>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</si>
  <si>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58262B</t>
  </si>
  <si>
    <t>KRYTY Z BETON DLAŽDIC BAREV RELIÉF TL 80MM DO LOŽE Z MC</t>
  </si>
  <si>
    <t>skladebná dlažba, varovný pás  
Lože ŠDa 4-8 tl. 40 mm</t>
  </si>
  <si>
    <t>2,6+2,4+4,6+2,1+2,2=13,90 [A]</t>
  </si>
  <si>
    <t>917223</t>
  </si>
  <si>
    <t>SILNIČNÍ A CHODNÍKOVÉ OBRUBY Z BETONOVÝCH OBRUBNÍKŮ ŠÍŘ 100MM</t>
  </si>
  <si>
    <t>100x250x1000 mm; do lože z betonu s boční opěrou z betonu C25/30 nXF3</t>
  </si>
  <si>
    <t>2,5+5,3+3,0+3,5+4,9+3,2+4,5+4,2+6,3+4,1+6,2+2,8+6,3+5,9+3,5+4,9+4,4+5,5+4,4=85,40 [A]</t>
  </si>
  <si>
    <t>6,0+6,0+2,8+3,5=18,30 [A]</t>
  </si>
  <si>
    <t>Odhad skrytých betonových konstrukcí 5 ks velikosti 0,25 m3   
Včetně naložení, odvozu a uložení na skládku (skládka zvolena zhotovitelem).   
Zhotovitel v ceně zohlední skutečnou vzdálenost odvozu.</t>
  </si>
  <si>
    <t>5,0 ks* 0,25 m3=1,25 [A] m3</t>
  </si>
  <si>
    <t>SO 131</t>
  </si>
  <si>
    <t>Úprava chodníků</t>
  </si>
  <si>
    <t>(124+341)*0,11=51,15 [A]</t>
  </si>
  <si>
    <t>23,13=23,13 [A]  
a*1,600=37,01 [B]</t>
  </si>
  <si>
    <t>7,65+4,1+3,24+162*0,35*0,25=29,17 [A]  
a*2,500=72,93 [B]</t>
  </si>
  <si>
    <t>113158</t>
  </si>
  <si>
    <t>ODSTRANĚNÍ KRYTU ZPEVNĚNÝCH PLOCH Z BETONU, ODVOZ DO 20KM</t>
  </si>
  <si>
    <t>16m2*0,20m+18m*0,25m*0,20m=4,10 [A]</t>
  </si>
  <si>
    <t>113188</t>
  </si>
  <si>
    <t>ODSTRANĚNÍ KRYTU ZPEVNĚNÝCH PLOCH Z DLAŽDIC, ODVOZ DO 20KM</t>
  </si>
  <si>
    <t>Odstranění zámkové dlažby včetně naložení, odvozu a uložení na skládku (skládka zvolena zhotovitelem).   
Zhotovitel v ceně zohlední skutečnou vzdálenost odvozu.</t>
  </si>
  <si>
    <t>(1,0m2+53m2)*0,06m=3,24 [A]</t>
  </si>
  <si>
    <t>Odstranění dlaždic 50x50x5 s včetně naložení, odvozu a uložení na skládku (skládka zvolena zhotovitelem).   
Zhotovitel v ceně zohlední skutečnou vzdálenost odvozu.</t>
  </si>
  <si>
    <t>(40m2+113m2)*0,05m=7,65 [A]</t>
  </si>
  <si>
    <t>Odstranění záhonových obrubníků včetně betonového lože, včetně naložení.   
Včetně odvozu a uložení na skládku zhotovitele, zhotovitel v ceně zohlední zpětné využití materiálu ve stavbě a skutečnou vzdálenost odvozu.</t>
  </si>
  <si>
    <t>11+21+39+43+2+23+23=162,00 [A]</t>
  </si>
  <si>
    <t>Včetně naložení, odvozu a uložení na skládku (skládka zvolena zhotovitelem).   
Zhotovitel v ceně zohlední skutečnou vzdálenost odvozu.   
Oečteno z cad</t>
  </si>
  <si>
    <t>2,5m*0,25m*37m=23,13 [A]</t>
  </si>
  <si>
    <t>171103</t>
  </si>
  <si>
    <t>ULOŽENÍ SYPANINY DO NÁSYPŮ SE ZHUTNĚNÍM DO 100% PS</t>
  </si>
  <si>
    <t>0,75m*(24m2+84m2+13m2)=90,75 [A]</t>
  </si>
  <si>
    <t>příprava vegetačních ploch před založením trávníku a výsadeb   
vyčištění od stavebních a jiných odpadů, sběr kamenů a těžko rozložitelných částí rostlin, zkypření a uhrabání   
plocha dle výměry trávníku</t>
  </si>
  <si>
    <t>2,60m*(32m+84m+52m)=436,80 [A]</t>
  </si>
  <si>
    <t>457-116=341,00 [A]</t>
  </si>
  <si>
    <t>143-19=124,00 [A]</t>
  </si>
  <si>
    <t>143m2+457m2=600,00 [A]</t>
  </si>
  <si>
    <t>mulčovací kůra ve vrstvě 10-15 cm pro keře, 15-20 cm pro stromy   
připouští se použití kvalitních dřevěných štěpků</t>
  </si>
  <si>
    <t>výsadbové jámy stromů: 3,14*0,4*0,4*14=7,03 [A]  
výsadbové linie keřů: (10,5-2*0,8+10,5+11,5+2,9+2,9+8,9)*0,4=18,24 [B]  
A+B=25,27 [C]</t>
  </si>
  <si>
    <t>18462</t>
  </si>
  <si>
    <t>OŠETŘENÍ MULČOVÁNÍ</t>
  </si>
  <si>
    <t>odplevelení a podle potřeby doplnění mulče před předáním výsadeb</t>
  </si>
  <si>
    <t>položka zahrnuje chemické odplevelení a doplnění chybějícího mulče</t>
  </si>
  <si>
    <t>18471</t>
  </si>
  <si>
    <t>OŠETŘENÍ DŘEVIN VE SKUPINÁCH</t>
  </si>
  <si>
    <t>keřové výsadby, uvažuje se 3x do předání   
odplevelení, odstranění poškozených a uschlých částí dřevin, podle potřeby odstranění větví přesahujících do zpevněných ploch   
naložení, odvoz a složení odpadu na vybrané skládce bioodpadu   
kontrola výskytu škůdců a chorob, podle potřeby provedení vhodných opatření   
plocha spočtena z délky výsadbových linií a šířky 1,0 m</t>
  </si>
  <si>
    <t>(10+10+11+2,4+2,4+8,4)*1,0*3=132,60 [A]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</si>
  <si>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</si>
  <si>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18472</t>
  </si>
  <si>
    <t>OŠETŘENÍ DŘEVIN SOLITERNÍCH</t>
  </si>
  <si>
    <t>vysazované stromy kromě 2 bříz v pásu keřů   
uvažuje se 3x do předání   
odplevelení výsadbové mísy, úprava tvaru řezem, odstranění suchých a poškozených částí   
naložení, odvoz a složení odpadu na skládce bioodpadu   
kontrola výskytu škůdců a chorob, podle potřeby provedení vhodných opatření</t>
  </si>
  <si>
    <t>12*3=36,00 [A]</t>
  </si>
  <si>
    <t>odplevelení s nakypřením, vypletí, řezem, hnojením, odstranění poškozených částí dřevin s případným složením odpadu na hromady, naložením na dopravní prostředek, odvozem a složením</t>
  </si>
  <si>
    <t>184A1</t>
  </si>
  <si>
    <t>VYSAZOVÁNÍ KEŘŮ LISTNATÝCH S BALEM VČETNĚ VÝKOPU JAMKY</t>
  </si>
  <si>
    <t>výpěstky I. jakosti, výška 60-100 cm, s balem nebo v kontejneru min. 1,5 l   
výsadbová jamka min. 1,5x širší než průměr balu, dno lehce zkypřit a podle potřeby zvlhčit cca 1 l vody, stěny zdrsnit   
hnojení 0,5 kg vyzrálého kompostu + vhodné anorganické vícesložkové hnojivo s postupným uvolňováním na 18 měsíců   
zpětný zásyp zeminou z jam smíchanou se 40 g hydrogelu   
po výsadbě zkrácení všech větví cca o 1/4   
Prunus spinosa   9 ks   
Viburnum opulus   6 ks</t>
  </si>
  <si>
    <t>9+6=15,00 [A]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</si>
  <si>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 
položka zahrnuje veškerý materiál, výrobky a polotovary, včetně mimostaveništní a vnitrostaveništní dopravy (rovněž přesuny), včetně naložení a složení, případně s uložením</t>
  </si>
  <si>
    <t>výpěstky I. jakosti, výška 30-50 cm, s balem nebo v kontejneru min. 1,0 l   
výsadbová jamka min. 1,5x širší než průměr balu, dno lehce zkypřit a podle potřeby zvlhčit cca 1 l vody, stěny zdrsnit   
hnojení 0,5 kg vyzrálého kompostu + vhodné anorganické vícesložkové hnojivo s postupným uvolňováním na 18 měsíců   
zpětný zásyp zeminou z jam smíchanou se 40 g hydrogelu   
po výsadbě zkrácení všech větví cca o 1/4   
Ligustrum vulgare Lodense   15 ks   
Potentilla fruticosa Kobold     44 ks</t>
  </si>
  <si>
    <t>15+44=59,00 [A]</t>
  </si>
  <si>
    <t>184B13</t>
  </si>
  <si>
    <t>VYSAZOVÁNÍ STROMŮ LISTNATÝCH S BALEM OBVOD KMENE DO 12CM, PODCHOZÍ VÝŠ MIN 2,2M</t>
  </si>
  <si>
    <t>výpěstky I. jakosti, nejméně 2x přesazované   
výsadbové jámy min. 1,5x širší než průměr balu, hloubka podle výšky balu   
dno jámy lehce zkypřit a podle potřeby zvlhčit vodou, stěny zdrsnit   
hnojení: 5 kg vyzrálého kompostu + anorganické vícesložkové hnojivo s postupným uvolňováním na 18 měsíců v dávce dle doporučení výrobce   
zásyp zeminou z jam s přídavkem 150 g hydrogelu   
dvojitý jutový obal kmene   
kotvení třemi oloupanými dřevěnými kůly (průměr min. 6 cm) délky 2,5 m, vzájemně spojenými příčkami nad zemí i na horním konci kůlů; nad zemí použít tři řady příček osazených ve výšce 20-60 cm (zábrana proti psům)   
kmínek připevnit ke kůlům pružnými úvazky z materiálu odolného UV záření   
boční větve zkrátit cca o 1/4 (redukční řez)   
Fraxinus excelsior Atlas   1 ks   
Betula pendula                2 ks   
Alnus glutinosa                4 ks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</si>
  <si>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 
Obvod kmene se měří ve výšce 1,00m nad zemí.   
položka zahrnuje veškerý materiál, výrobky a polotovary, včetně mimostaveništní a vnitrostaveništní dopravy (rovněž přesuny), včetně naložení a složení, případně s uložením</t>
  </si>
  <si>
    <t>184B23</t>
  </si>
  <si>
    <t>VYSAZOVÁNÍ STROMŮ LISTNATÝCH V KONTEJNERU OBVOD KMENE DO 12CM, PODCHOZÍ VÝŠ MIN 2,2M</t>
  </si>
  <si>
    <t>Carpinus betulus Frans Fontaine   
výpěstky I. jakosti, výška min. 200-250 cm, bez požadavku podchozí výšky   
objem kontejneru min. 10 l   
výsadbové jámy min. 1,5x širší než průměr kontejneru, hloubka podle výšky balu   
dno jámy lehce zkypřit a podle potřeby zvlhčit vodou, stěny zdrsnit   
hnojení: 5 kg vyzrálého kompostu + anorganické vícesložkové hnojivo s postupným uvolňováním na 18 měsíců v dávce dle doporučení výrobce   
zásyp zeminou z jam s přídavkem 150 g hydrogelu   
kotvení třemi oloupanými dřevěnými kůly (průměr min. 6 cm) délky 2 m, vzájemně spojenými příčkami nad zemí i na horním konci kůlů; nad zemí použít tři řady příček osazených ve výšce 20-60 cm (zábrana proti psům)   
kmínek připevnit ke kůlům pružnými úvazky z materiálu odolného UV záření</t>
  </si>
  <si>
    <t>zalití vysazovaných dřevin při výsadbě a 5x během následujících 6 týdnů podle počasí    
keře 15 l/ks, stromy 40 l/ks    
dovoz vody cisternou, lze použít vodu z vodního toku Bystřice</t>
  </si>
  <si>
    <t>6*((7+7)*40+(15+59)*15)/1000=10,02 [A]</t>
  </si>
  <si>
    <t>561142</t>
  </si>
  <si>
    <t>PODKLADNÍ BETON TŘ. II TL. DO 200MM</t>
  </si>
  <si>
    <t>PB II C16/20;  tl. 100 mm, zesílený chodník</t>
  </si>
  <si>
    <t>8,5m2=8,50 [A]</t>
  </si>
  <si>
    <t>asfaltový přejezd chodníku v km 0,390,  odečteno z cad</t>
  </si>
  <si>
    <t>16,5+2,80=19,30 [A]</t>
  </si>
  <si>
    <t>ŠDA frakce 0/63 v tl. 200 mm (chodník),  odečteno z cad</t>
  </si>
  <si>
    <t>60,6+23,9+155,0+49,0=288,50 [A]</t>
  </si>
  <si>
    <t>infiltrační postřik 0.60 kg/m2,</t>
  </si>
  <si>
    <t>16,5=16,50 [A]</t>
  </si>
  <si>
    <t>0,35 kg/m2</t>
  </si>
  <si>
    <t>2*16,50m2=33,00 [A]</t>
  </si>
  <si>
    <t>ACO 11+; přejezd chodníku v km 0,390 vlevo,  odečteno z cad</t>
  </si>
  <si>
    <t>16,50=16,50 [A] odměřeno z cad</t>
  </si>
  <si>
    <t>ACL 16+; přejezd chodníku,  odečteno z cad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</si>
  <si>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</si>
  <si>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582611</t>
  </si>
  <si>
    <t>KRYTY Z BETON DLAŽDIC ŠEDÝCH TL 60MM DO LOŽE Z KAM</t>
  </si>
  <si>
    <t>Skladebná dlažba 200 x100 x 60 mm (chodník)</t>
  </si>
  <si>
    <t>odměřeno z cad 60,6+23,9+155+49=288,50 [A]</t>
  </si>
  <si>
    <t>dlaždice 200 x 200 x 60 mm, schody (10 ks)</t>
  </si>
  <si>
    <t>10ks*0,2m*0,2m=0,40 [A]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</si>
  <si>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</si>
  <si>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Skladebná dlažba 200 x100 x 80 mm, přírodní do lože z kameniva frakce 4/8 mm v tl. 40 mm, zesílený chodník,  odečteno z cad</t>
  </si>
  <si>
    <t>8,50=8,50 [A]</t>
  </si>
  <si>
    <t>KRYTY Z BETON DLAŽDIC SE ZÁMKEM BAREV RELIÉF TL 80MM DO LOŽE Z MC</t>
  </si>
  <si>
    <t>Varovný pás červený, odečteno z cad  
Lože ŠDa 4-8 tl. 40 mm</t>
  </si>
  <si>
    <t>(6,45+7)*0,40=5,38 [A]</t>
  </si>
  <si>
    <t>587206</t>
  </si>
  <si>
    <t>PŘEDLÁŽDĚNÍ KRYTU Z BETONOVÝCH DLAŽDIC</t>
  </si>
  <si>
    <t>Přeložení dlažby u schodů,  odečteno z cad</t>
  </si>
  <si>
    <t>0,25=0,25 [A]</t>
  </si>
  <si>
    <t>- pod pojmem *předláždění* se rozumí rozebrání stávající dlažby a pokládka dlažby ze stávajícího dlažebního materiálu (bez dodávky nového)   
- zahrnuje nezbytnou manipulaci s tímto materiálem (nakládání, doprava, složení, očištění)   
- dodání a rozprostření materiálu pro lože a jeho tloušťku předepsanou dokumentací a pro předepsanou výplň spar   
- eventuelní doplnění plochy s použitím nového materiálu se vykazuje v položce č.582</t>
  </si>
  <si>
    <t>9111A1</t>
  </si>
  <si>
    <t>ZÁBRADLÍ SILNIČNÍ S VODOR MADLY - DODÁVKA A MONTÁŽ</t>
  </si>
  <si>
    <t>výška 1,30 m včetně nátěrů,  odečteno z cad</t>
  </si>
  <si>
    <t>5,45+24+21,9=51,35 [A]</t>
  </si>
  <si>
    <t>položka zahrnuje:   
- dodání zábradlí včetně předepsané povrchové úpravy   
- osazení sloupků zaberaněním nebo osazením do betonových bloků (včetně betonových bloků a nutných zemních prací)   
- případné bednění ( trubku) betonové patky v gabionové zdi</t>
  </si>
  <si>
    <t>917211</t>
  </si>
  <si>
    <t>ZÁHONOVÉ OBRUBY Z BETONOVÝCH OBRUBNÍKŮ ŠÍŘ 50MM</t>
  </si>
  <si>
    <t>záhonový obrubník, 50x250x1000 m/500 mm, včetně betonového lože s boční opěrou C25/30nXF3, výška podsázky 60 mm</t>
  </si>
  <si>
    <t>148 m=148,00 [A] odměřeno z cad</t>
  </si>
  <si>
    <t>obrubník s boční opěrou z betonu C25/30 nXF3; 100x250x1000 mm; bez podsázky; vymezení sjezdů přes chodník</t>
  </si>
  <si>
    <t>5,85+6,55+3,35+2,80=18,55 [A] odměřeno z cad</t>
  </si>
  <si>
    <t>palisáda u schodů; 110x110x400 mm; 35 ks, do betonu C25/30 nXF3</t>
  </si>
  <si>
    <t>35ks*0,11m=3,85 [A]</t>
  </si>
  <si>
    <t>Objekt:</t>
  </si>
  <si>
    <t>SO 154</t>
  </si>
  <si>
    <t>Dopravní opatření</t>
  </si>
  <si>
    <t>O1</t>
  </si>
  <si>
    <t>02710</t>
  </si>
  <si>
    <t>POMOC PRÁCE ZŘÍZ NEBO ZAJIŠŤ OBJÍŽĎKY A PŘÍSTUP CESTY</t>
  </si>
  <si>
    <t>inženýrská činnost, zajištění povolení omezení provozu (uzavírka pouze v době pokládky krytu vozovky), zajištění DIO a objízdných tras dle PD, SO 154.   
Délka stavby 0,555 km.   
PEVNÁ CENA</t>
  </si>
  <si>
    <t>zahrnuje veškeré náklady spojené s objednatelem požadovanými zařízeními</t>
  </si>
  <si>
    <t>03720</t>
  </si>
  <si>
    <t>POMOC PRÁCE ZAJIŠŤ NEBO ZŘÍZ REGULACI A OCHRANU DOPRAVY</t>
  </si>
  <si>
    <t>Úhrnná částka musí obsahovat veškeré náklady na dočasné úpravy a regulaci     
dopravy (i pěší) na staveništi a nezbytné značení a opatření vyplývající    
z požadavků BOZP na staveništi. Trasy pro pěší v souladu s vyhl. č. 398/2009 Sb.,    
o obecných technických požadavcích zabezpečujících bezbariérové užívání staveb.     
Po dobu realizace stavby zajištěn přístup k objektům pro požární techniku, policie,     
záchranné služby.     
Délka stavby 0,555 km.     
PEVNÁ CENA</t>
  </si>
  <si>
    <t>zahrnuje objednatelem povolené náklady na požadovaná zařízení zhotovitele</t>
  </si>
  <si>
    <t>914132</t>
  </si>
  <si>
    <t>DOPRAVNÍ ZNAČKY ZÁKLADNÍ VELIKOSTI OCELOVÉ FÓLIE TŘ 2 - MONTÁŽ S PŘEMÍSTĚNÍM</t>
  </si>
  <si>
    <t>objízdná trasa 18=18,00 [A]  
částečná uzavírka pro výstavbu mostů 17=17,00 [B]  
úplná uzavírka 13=13,00 [C]  
objízdná trasa Havlíčkovy ulice 27 =27,00 [D]  
a+b+c+d=75,00 [E]</t>
  </si>
  <si>
    <t>položka zahrnuje:   
- dopravu demontované značky z dočasné skládky   
- osazení a montáž značky na místě určeném projektem   
- nutnou opravu poškozených částí   
nezahrnuje dodávku značky</t>
  </si>
  <si>
    <t>914139</t>
  </si>
  <si>
    <t>DOPRAV ZNAČKY ZÁKLAD VEL OCEL FÓLIE TŘ 2 - NÁJEMNÉ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</si>
  <si>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</si>
  <si>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</si>
  <si>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</si>
  <si>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objízdná trasa 16=16,00 [A]  
objízdná trasa Havlíčkovy ulice 3 =3,00 [D]  
a+d=19,00 [E]</t>
  </si>
  <si>
    <t>914433</t>
  </si>
  <si>
    <t>DOPRAVNÍ ZNAČKY 100X150CM OCELOVÉ FÓLIE TŘ 2 - DEMONTÁŽ</t>
  </si>
  <si>
    <t>914439</t>
  </si>
  <si>
    <t>DOPRAV ZNAČKY 100X150CM OCEL FÓLIE TŘ 2 - NÁJEMNÉ</t>
  </si>
  <si>
    <t>915321</t>
  </si>
  <si>
    <t>VODOR DOPRAV ZNAČ Z FÓLIE DOČAS ODSTRANITEL - DOD A POKLÁDKA</t>
  </si>
  <si>
    <t>(3+3+3)*0,125=1,13 [A]</t>
  </si>
  <si>
    <t>položka zahrnuje:   
- dodání a pokládku předepsané fólie 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</si>
  <si>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</si>
  <si>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</si>
  <si>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</si>
  <si>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</si>
  <si>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</si>
  <si>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 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</si>
  <si>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</si>
  <si>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</si>
  <si>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</si>
  <si>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</si>
  <si>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</si>
  <si>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</si>
  <si>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</si>
  <si>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</si>
  <si>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částečná uzavírka pro výstavbu mostů 2=2,00 [B]  
úplná uzavírka 3=3,00 [C]  
objízdná trasa Havlíčkovy ulice 2 =2,00 [D]  
b+c+d=7,00 [E]</t>
  </si>
  <si>
    <t>916123</t>
  </si>
  <si>
    <t>DOPRAV SVĚTLO VÝSTRAŽ SOUPRAVA 3KS - DEMONTÁŽ</t>
  </si>
  <si>
    <t>916129</t>
  </si>
  <si>
    <t>DOPRAV SVĚTLO VÝSTRAŽ SOUPRAVA 3KS - NÁJEMNÉ</t>
  </si>
  <si>
    <t>916142</t>
  </si>
  <si>
    <t>DOPRAV SVĚTLO VÝSTRAŽ SOUPRAVA 10KS - MONTÁŽ S PŘESUNEM</t>
  </si>
  <si>
    <t>916143</t>
  </si>
  <si>
    <t>DOPRAV SVĚTLO VÝSTRAŽ SOUPRAVA 10KS - DEMONTÁŽ</t>
  </si>
  <si>
    <t>916149</t>
  </si>
  <si>
    <t>DOPRAVNÍ SVĚTLO VÝSTRAŽNÉ SOUPRAVA 10 KUSŮ - NÁJEMNÉ</t>
  </si>
  <si>
    <t>916152</t>
  </si>
  <si>
    <t>SEMAFOROVÁ PŘENOSNÁ SOUPRAVA - MONTÁŽ S PŘESUNEM</t>
  </si>
  <si>
    <t>třífázová třídílná souprava</t>
  </si>
  <si>
    <t>916153</t>
  </si>
  <si>
    <t>SEMAFOROVÁ PŘENOSNÁ SOUPRAVA - DEMONTÁŽ</t>
  </si>
  <si>
    <t>916159</t>
  </si>
  <si>
    <t>SEMAFOROVÁ PŘENOSNÁ SOUPRAVA - NÁJEMNÉ</t>
  </si>
  <si>
    <t>KSDEN</t>
  </si>
  <si>
    <t>pronájem jedné třídílné soupravy semaforů   
dynamicky řízená souprava s odpočtem času, včetně napájení, třífázová souprava</t>
  </si>
  <si>
    <t>předpokládáná doba - 10 měsíců - 10*30=300,00 [A]</t>
  </si>
  <si>
    <t>916322</t>
  </si>
  <si>
    <t>DOPRAVNÍ ZÁBRANY Z2 S FÓLIÍ TŘ 2 - MONTÁŽ S PŘESUNEM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</si>
  <si>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</si>
  <si>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</si>
  <si>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</si>
  <si>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</si>
  <si>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</si>
  <si>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</si>
  <si>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</si>
  <si>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částečná uzavírka pro výstavbu mostů 45=45,00 [B]</t>
  </si>
  <si>
    <t>916363</t>
  </si>
  <si>
    <t>SMĚROVACÍ DESKY Z4 OBOUSTR S FÓLIÍ TŘ 2 - DEMONTÁŽ</t>
  </si>
  <si>
    <t>916369</t>
  </si>
  <si>
    <t>SMĚROVACÍ DESKY Z4 OBOUSTR S FÓLIÍ TŘ 2 - NÁJEMNÉ</t>
  </si>
  <si>
    <t>Oprava krytu objízdné trasy</t>
  </si>
  <si>
    <t>Zemina a kamení z krajnice kód 17 05 04.</t>
  </si>
  <si>
    <t>450*0,75*0,10=33,75 [A] m3  
a*1,600=54,00 [B] T</t>
  </si>
  <si>
    <t>6,50*450*0,04=117,00 [A] m3  
6,50*450*0,06*0,30 (30%)=52,65 [B] m3  
Celkem: A+B=169,65 [C] m3</t>
  </si>
  <si>
    <t>113767</t>
  </si>
  <si>
    <t>FRÉZOVÁNÍ DRÁŽKY PRŮŘEZU DO 1000MM2 V ASFALTOVÉ VOZOVCE</t>
  </si>
  <si>
    <t>pracovní spáry, poruchy, naložení, odvoz a uložení, zhotovitel zohlední v ceně možnost zpětného využití vybouraného/recyklovaného materiálu.   
Předpoklad - čerpáno na základě souhlasu TDS.</t>
  </si>
  <si>
    <t>předpoklad 500 m+43 m=543,00 [A] m</t>
  </si>
  <si>
    <t>12922</t>
  </si>
  <si>
    <t>ČIŠTĚNÍ KRAJNIC OD NÁNOSU TL. DO 100MM</t>
  </si>
  <si>
    <t>do 100 mm, včetně naložení a uložení na skládku</t>
  </si>
  <si>
    <t>450*0,75=337,50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</si>
  <si>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</si>
  <si>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56963</t>
  </si>
  <si>
    <t>ZPEVNĚNÍ KRAJNIC Z RECYKLOVANÉHO MATERIÁLU TL DO 150MM</t>
  </si>
  <si>
    <t>frakce 0-32,</t>
  </si>
  <si>
    <t>- dodání recyklátu v požadované kvalitě   
- očištění podkladu   
- uložení recyklátu dle předepsaného technologického předpisu, zhutnění vrstvy v předepsané tloušťce   
- zřízení vrstvy bez rozlišení šířky, pokládání vrstvy po etapách, včetně pracovních spar a spojů   
- úpravu napojení, ukončení    
- nezahrnuje postřiky, nátěry</t>
  </si>
  <si>
    <t>kationaktivní asf. emulze PS-E 0,40 kg/m2</t>
  </si>
  <si>
    <t>450*6,5=2 925,00 [A]</t>
  </si>
  <si>
    <t>kationaktivní asf. emulze PS-E 0,6 kg/m2</t>
  </si>
  <si>
    <t>450*6,5*0,30=877,50 [A] 30 % ložná vrstva</t>
  </si>
  <si>
    <t>572224</t>
  </si>
  <si>
    <t>SPOJOVACÍ POSTŘIK Z MODIFIK EMULZE DO 1,0KG/M2</t>
  </si>
  <si>
    <t>překrytí pracovní spáry</t>
  </si>
  <si>
    <t>100*0,20=20,00 [A]</t>
  </si>
  <si>
    <t>ACO 11+ 50/70 tl. 50 mm</t>
  </si>
  <si>
    <t>450*6,50=2 925,00 [A]</t>
  </si>
  <si>
    <t>574C56</t>
  </si>
  <si>
    <t>ASFALTOVÝ BETON PRO LOŽNÍ VRSTVY ACL 16+, 16S TL. 60MM</t>
  </si>
  <si>
    <t>ACL 16+ 50/70 tl. 60 mm</t>
  </si>
  <si>
    <t>450*6,50*0,30=877,50 [A]</t>
  </si>
  <si>
    <t>10+6+6+6+15=43,00 [A]</t>
  </si>
  <si>
    <t>931327</t>
  </si>
  <si>
    <t>TĚSNĚNÍ DILATAČ SPAR ASF ZÁLIVKOU MODIFIK PRŮŘ DO 1000MM2</t>
  </si>
  <si>
    <t>zalití spáry modifikovanou zálivkou</t>
  </si>
  <si>
    <t>SO 199</t>
  </si>
  <si>
    <t>Údržbové práce na silničním tělese</t>
  </si>
  <si>
    <t>výměra odečtena z cad  
7*27*0,04+(500-7*27)*0,11=41,77 [A]</t>
  </si>
  <si>
    <t>0,30*(32+4,5)=10,95 [A]</t>
  </si>
  <si>
    <t>56932</t>
  </si>
  <si>
    <t>ZPEVNĚNÍ KRAJNIC ZE ŠTĚRKODRTI TL. DO 100MM</t>
  </si>
  <si>
    <t>v napojení na stávající nezpevněnou plochu</t>
  </si>
  <si>
    <t>odečteno z cad 0,30*(32+4,5)=10,95 [A]</t>
  </si>
  <si>
    <t>0,30 kg/m2</t>
  </si>
  <si>
    <t>odečteno z cad 500=500,00 [A]</t>
  </si>
  <si>
    <t>0,60 kg/m2</t>
  </si>
  <si>
    <t>odečteno z cad 500-7,2*27=305,60 [A]</t>
  </si>
  <si>
    <t>919111</t>
  </si>
  <si>
    <t>ŘEZÁNÍ ASFALTOVÉHO KRYTU VOZOVEK TL DO 50MM</t>
  </si>
  <si>
    <t>odečteno z cad 30+7+7=44,00 [A]</t>
  </si>
  <si>
    <t>tl. 110 mm</t>
  </si>
  <si>
    <t>odečteno z cad 8+6,5+50=64,50 [A]</t>
  </si>
  <si>
    <t>zalití spáry na mostě modifikovanou asf. zálivkou včetně vložení dilatace pro vytvoření drážky</t>
  </si>
  <si>
    <t>2*27+50=104,00 [A]</t>
  </si>
  <si>
    <t>SO 204</t>
  </si>
  <si>
    <t>Most přes odvodňovací kanál ev.č. 323-007</t>
  </si>
  <si>
    <t>POPLATKY ZA LIKVIDACI ODPADŮ NEKONTAMINOVANÝCH - 17 05 04 VYTĚŽENÉ ZEMINY A HORNINY - I. TŘÍDA TĚŽITELNOSTI</t>
  </si>
  <si>
    <t>pol. 17120a - 205,84 m3*2,0 t/m3=411,68 [A]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</si>
  <si>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541/2020 Sb., o nakládání s odpady, v platném znění.</t>
  </si>
  <si>
    <t>015130</t>
  </si>
  <si>
    <t>POPLATKY ZA LIKVIDACI ODPADŮ NEKONTAMINOVANÝCH - 17 03 02 VYBOURANÝ ASFALTOVÝ BETON BEZ DEHTU</t>
  </si>
  <si>
    <t>Předpokládá se část asfatových betonů neobsahujících PAU dle provedeného průzkumu. Přesné množství bude upřesněno na základě doplňkového průzkumu při stavbě v rámci položky 02851.</t>
  </si>
  <si>
    <t>pol. 11372 - (179,7*0,07+15,2*6,35*0,07)*2,4t/m3=46,40 [A] 
pol. 11313 - (((13,0+15,0)/2*6,3+(14,5+15,5)/2*6,1)*0,00)*2,4t/m3=0,00 [B] 
Celkem: A+B=46,40 [C]</t>
  </si>
  <si>
    <t>POPLATKY ZA LIKVIDACI ODPADŮ KONTAMINOVANÝCH - 17 03 01* VYBOURANÝ ASFALTOVÝ BETON OBSAHUJÍCÍ DEHET</t>
  </si>
  <si>
    <t>Předpokládá se část asfatových betonů obsahujících PAU dle provedeného průzkumu. Přesné množství bude upřesněno na základě doplňkového průzkumu při stavbě v rámci položky 02851.</t>
  </si>
  <si>
    <t>pol. 11372 - (179,7*0,125+15,2*6,35*0,08)*2,4t/m3=72,44 [A] 
pol. 11313 - (((13,0+15,0)/2*6,3+(14,5+15,5)/2*6,1)*0,065)*2,4t/m3=28,03 [B] 
Celkem: A+B=100,47 [C]</t>
  </si>
  <si>
    <t>POPLATKY ZA LIKVIDACI ODPADŮ NEKONTAMINOVANÝCH - 17 01 01 BETON Z DEMOLIC OBJEKTŮ, ZÁKLADŮ TV</t>
  </si>
  <si>
    <t>pol. 96611 - 1,52 m3*2,3 t/m3=3,50 [A]  
pol. 96615 - 6,08 m3*2,3 t/m3=13,98 [B]  
pol. 96616 - 55,50 m3*2,5 t/m3=138,75 [C]  
Celkem: A+B+C=156,23 [D]</t>
  </si>
  <si>
    <t>015330</t>
  </si>
  <si>
    <t>POPLATKY ZA LIKVIDACI ODPADŮ NEKONTAMINOVANÝCH - 17 05 04 KAMENNÁ SUŤ</t>
  </si>
  <si>
    <t>pol. 96713 - 120,32 m3*2,6 t/m3=312,83 [A]</t>
  </si>
  <si>
    <t>027121</t>
  </si>
  <si>
    <t>PROVIZORNÍ PŘÍSTUPOVÉ CESTY - ZŘÍZENÍ</t>
  </si>
  <si>
    <t>zpevnění povrchu obchůzné trasy silničními panely    
včetně podsypu pískem.  
PEVNÁ CENA</t>
  </si>
  <si>
    <t>28,0+35,0=63,00 [A]</t>
  </si>
  <si>
    <t>027123</t>
  </si>
  <si>
    <t>PROVIZORNÍ PŘÍSTUPOVÉ CESTY - ZRUŠENÍ</t>
  </si>
  <si>
    <t>PEVNÁ CENA</t>
  </si>
  <si>
    <t>02742</t>
  </si>
  <si>
    <t>PROVIZORNÍ LÁVKY</t>
  </si>
  <si>
    <t>KS</t>
  </si>
  <si>
    <t>"Dodávka, montáž, demontáž, údržba lávky během provozu, včetně zábradlí na lávce, včetně zajištění přeložek sítí na lávce, zatížitlenost lávky min. 4 kN/m2.  
Včetně založení nosné konstrukce na panelové rovnanině, včetně závěrné zídky. Na konstrukci lávky bude vypracována RDS, která je součástí jiné položky. Sypaná opěra zajištěná štětovnicemi je součástí jiných položek.  
1=1,00 [A]</t>
  </si>
  <si>
    <t>029113</t>
  </si>
  <si>
    <t>OSTATNÍ POŽADAVKY - GEODETICKÉ ZAMĚŘENÍ - CELKY</t>
  </si>
  <si>
    <t>geodetické zaměření spodní stavby stávajícího mostu před zahájením stavby  
PEVNÁ CENA</t>
  </si>
  <si>
    <t>029412</t>
  </si>
  <si>
    <t>OSTATNÍ POŽADAVKY - VYPRACOVÁNÍ MOSTNÍHO LISTU</t>
  </si>
  <si>
    <t>vypracování mostního listu včetně zápisu do systému (systém dle požadavku majetkového správce).    
6 x tiskem + elektronicky    
PEVNÁ CENA</t>
  </si>
  <si>
    <t>cena za vypracování - RDS (realizační dokumentace stavby) objektu SO 204  
PEVNÁ CENA</t>
  </si>
  <si>
    <t>cena za vypracování - RDS (realizační dokumentace stavby) objektu SO 204  
1=1,00 [A]</t>
  </si>
  <si>
    <t>cena za vypracování - RDS (realizační dokumentace stavby) objektu provizorní lávky  
PEVNÁ CENA</t>
  </si>
  <si>
    <t>cena za vypracování - RDS (realizační dokumentace stavby) objektu provizorní lávky  
1=1,00 [A]</t>
  </si>
  <si>
    <t>02944</t>
  </si>
  <si>
    <t>OSTAT POŽADAVKY - DOKUMENTACE SKUTEČ PROVEDENÍ V DIGIT FORMĚ</t>
  </si>
  <si>
    <t>2x v listinné podobě, 2x v digitální formě    
včetně stanovení zatížitelnosti mostu    
PEVNÁ CENA</t>
  </si>
  <si>
    <t>02946</t>
  </si>
  <si>
    <t>OSTAT POŽADAVKY - FOTODOKUMENTACE</t>
  </si>
  <si>
    <t>Celkem soubor prací dle SOD a ZOP akce v daném rozsahu, počtu. Dokumentace a rozsah bude odsouhlasen s odevzdáním v počtu a rozsahu definovaným ZOP a SOD.   
1=1,00 [A]</t>
  </si>
  <si>
    <t>položka zahrnuje:   
- fotodokumentaci zadavatelem požadovaného děje a konstrukcí v požadovaných časových intervalech   
- zadavatelem specifikované výstupy (fotografie v papírovém a digitálním formátu) v požadovaném počtu</t>
  </si>
  <si>
    <t>02953</t>
  </si>
  <si>
    <t>OSTATNÍ POŽADAVKY - HLAVNÍ MOSTNÍ PROHLÍDKA</t>
  </si>
  <si>
    <t>1x při zprovoznění povodní části, po dokončení I. etapy    
1x při zprovoznění celého mostu, po dokončení III b2. etapy    
dle ČSN 736220 a ČSN 736221 včetně zápisu do systému (systém dle požadavku majetkového správce)    
Položka zahrnuje zpracování HMP. 6x tisk + elektronicky  
PEVNÁ CENA</t>
  </si>
  <si>
    <t>položka zahrnuje :    
- úkony dle ČSN 73 6221    
- provedení hlavní mostní prohlídky oprávněnou fyzickou nebo právnickou osobou    
- vyhotovení záznamu (protokolu), který jednoznačně definuje stav mostu</t>
  </si>
  <si>
    <t>Práce geotechnika na stavbě při zakládání mostního objektu. Vyhodnocení souladu s PDPS a RDS.   
Geotechnický průzkum na stavbě při zakládání objektu dle TKP, ČSN a PD - kompletní práce dodavatele včetně vyhodnocení, zápisů, zpráv atp. 
1=1,00 [A]</t>
  </si>
  <si>
    <t>11313</t>
  </si>
  <si>
    <t>ODSTRANĚNÍ KRYTU ZPEVNĚNÝCH PLOCH S ASFALTOVÝM POJIVEM</t>
  </si>
  <si>
    <t>"silnice v předpolích mostu, penetrační makadam     
průměrná tl. dle diagnostického průzkumu 0,065 m     
včetně odvozu a uložení na skládku zajištěnou zhotovitelem nebo deponii    
zhotovitel v ceně zohlední možnost zpětného využití na stavbě     
viz výkres č. 2.20"</t>
  </si>
  <si>
    <t>(13,0+15,0)/2*6,3=88,20 [A]  
(14,5+15,5)/2*6,1=91,50 [B]  
(A+B)*0,065=11,68 [C]</t>
  </si>
  <si>
    <t>11332</t>
  </si>
  <si>
    <t>ODSTRANĚNÍ PODKLADŮ ZPEVNĚNÝCH PLOCH Z KAMENIVA NESTMELENÉHO</t>
  </si>
  <si>
    <t>nestmelené vrstvy silnice v předpolích mostu, průměrná tl. (0,17+0,28)/2=0,225 m    
podkladní vrstva chodníku v předpolích, uvažovaná tl. 0,15 m    
krajnice - vrchní vrstva tl. 0,05 m    
uložení na dočasnou skládku, použije se pro zemní těleso SO 106</t>
  </si>
  <si>
    <t>silnice: 179,7*0,225=40,43 [A]  
chodník: (9,0*2,4+4,6*2,2+1,8*2,2+2,6*2,0+6,2*2,3+(3,0+7,5)/2*2,2)*0,15=10,00 [B]  
krajnice: ((2,5+1,6)/2*9,0+5,5*1,6*0,5+7,5*2,3+5,5*2,3*0,5)*0,05=2,32 [C]  
A+B+C=52,75 [D]</t>
  </si>
  <si>
    <t>11348</t>
  </si>
  <si>
    <t>ODSTRANĚNÍ KRYTU ZPEVNĚNÝCH PLOCH Z DLAŽDIC VČETNĚ PODKLADU</t>
  </si>
  <si>
    <t>betonové dlaždice tl. 40 mm včetně lože 40 mm   
chodníky v předpolích, plocha změřena ze situace   
Včetně naložení, odvozu a uložení na skládku (skládka zvolena zhotovitelem).   
Zhotovitel v ceně zohlední skutečnou vzdálenost odvozu.  
Včetně poplatku za skládku.</t>
  </si>
  <si>
    <t>66,69*0,08=5,34 [A]</t>
  </si>
  <si>
    <t>11352</t>
  </si>
  <si>
    <t>ODSTRANĚNÍ CHODNÍKOVÝCH A SILNIČNÍCH OBRUBNÍKŮ BETONOVÝCH</t>
  </si>
  <si>
    <t>v předpolích mostu   
délka změřena ze situace   
včetně odvozu a uložení na skládku zajištěnou zhotovitelem  
Včetně poplatku za skládku.</t>
  </si>
  <si>
    <t>2*15,0+17,0+18,0=65,00 [A]</t>
  </si>
  <si>
    <t>"asfaltové vrstvy stmelené     
   1) silnice v předpolích mostu - průměrná tl. dle výsledků diagnostického průzkumu: (0,17+0,22)/2=0,195 m     
   2) vozovka na mostě - uvažovaná tl. 0,15 m     
včetně odvozu a uložení na skládku zajištěnou zhotovitelem   
zhotovitel v ceně zohlední možnost zpětného využití na stavbě     
viz výkres č. 2.20"</t>
  </si>
  <si>
    <t>179,7*0,195+15,2*6,35*0,15=49,52 [A]</t>
  </si>
  <si>
    <t>11511</t>
  </si>
  <si>
    <t>ČERPÁNÍ VODY DO 500 L/MIN</t>
  </si>
  <si>
    <t>HOD</t>
  </si>
  <si>
    <t>Úroveň základové spáry je navržena pod úrovní hladiny podzemní vody a hladiny vody v řece. Do doby provedení základů je nutné uvažovat s nutností čerpání vody ze stavební jámy.</t>
  </si>
  <si>
    <t>čerpání v obou základových jámách - 2*2*10*24=960,00 [A]</t>
  </si>
  <si>
    <t>Položka čerpání vody na povrchu zahrnuje i potrubí, pohotovost záložní čerpací soupravy a zřízení čerpací jímky. Součástí položky je také následná demontáž a likvidace těchto zařízení</t>
  </si>
  <si>
    <t>81,6+41,5=123,10 [A]</t>
  </si>
  <si>
    <t>12773</t>
  </si>
  <si>
    <t>VYKOPÁVKY POD VODOU TŘ I</t>
  </si>
  <si>
    <t>S ohledem na malé kubatury prací se předpokládá zvýšená jednotková cena položky. 
Včetně naložení, odvozu a uložení na skládku (skládka zvolena zhotovitelem) nebo deponii. Zhotovitel v ceně zohlední skutečnou vzdálenost odvozu.    
etapa Ib, výkop na úroveň 237,40 m n.m. - (5,0*6,0*0,7+4,5*5,0*0,7)*2=73,50 [A]  
odstranění zemních hrázek (I. a II. etapa) - 21,0*2=42,00 [B]  
etapa IIb; odtěžení na úroveň 237,40 m n.m. - (2,0*3,5+2,0*3,0)*0,75=9,75 [C]  
zahloubení základové spáry pro podkladní beton a sanaci podloží - 1,5*11,0*0,6*2=19,80 [D]  
odtěžení plošiny v prostoru koryta - 30=30,00 [E]  
Celkem: A+B+C+D+E=175,05 [F]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</si>
  <si>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</si>
  <si>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13173</t>
  </si>
  <si>
    <t>HLOUBENÍ JAM ZAPAŽ I NEPAŽ TŘ. I</t>
  </si>
  <si>
    <t>odtěžení silničního tělesa do úrovně 238,80 m n.m. - svahovaná jáma (etapa Ia)    
30 m3 výkopku se rovnou použije pro dosypání plošiny na úroveň 238,80 v prostoru koryta vodoteče (viz pol.17120(b))    
76 m3 výkopku se použije pro zpětný zásyp jámy (viz položka 17411) - uložení na mezideponii    
5,6 m3 výkopku se použije pro úpravy po pilíři (viz položka 17421) - uložení na mezideponii</t>
  </si>
  <si>
    <t>S ohledem na malé kubatury prací se předpokládá zvýšená jednotková cena položky. 
(8,0*6,0*1,2/2+(6,0+1,5)/2*1,2*6,0)*2=111,60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</si>
  <si>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</si>
  <si>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odtěžení silničního tělesa na úroveň 239,50 m n.m.    
materiál se použije pro zpětný zásyp</t>
  </si>
  <si>
    <t>S ohledem na malé kubatury prací se předpokládá zvýšená jednotková cena položky. 
(4,0*4,5*0,5/2+5,0*6,5*0,5)*2=41,50 [A]</t>
  </si>
  <si>
    <t>"odtěžení na úroveň 238,15 m n.m. (etapa IIb)     
Včetně naložení, odvozu a uložení na skládku (skládka zvolena zhotovitelem).     
Zhotovitel v ceně zohlední skutečnou vzdálenost odvozu."</t>
  </si>
  <si>
    <t>S ohledem na malé kubatury prací se předpokládá zvýšená jednotková cena položky. 
(1,6*3,0/2+3,6*6,0/2)/2*1,35=8,91 [A]  
4,5*2,0/2*1,35=6,08 [B]  
(1,8*3,0/2+3,6*6,5/2)/2*1,35=9,72 [C]  
4,5*2,0/2*1,35=6,08 [D]  
Celkem: A+B+C+D=30,79 [E]</t>
  </si>
  <si>
    <t>složení na trvalou skládku zajištěnou zhotovitelem:</t>
  </si>
  <si>
    <t>položka 12773 - 175,05=175,05 [A]  
položka 13173c - 30,79=30,79 [B]  
Celkem: A+B=205,84 [C]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</si>
  <si>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</si>
  <si>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složení na dočasnou skládku v prostoru staveniště    
     a) nestmelené kamenivo z položky 11332     52,75 m3    
     b) výkopová zemina z položek 13173 (a,b)   76+5,6+41,5=123,1 m3    
dosypání pracovní plošiny - výkopová zemina z položky 13173 (a)   30 m3</t>
  </si>
  <si>
    <t>52,75+123,1+30=205,85 [A]</t>
  </si>
  <si>
    <t>17180</t>
  </si>
  <si>
    <t>ULOŽENÍ SYPANINY DO NÁSYPŮ Z NAKUPOVANÝCH MATERIÁLŮ</t>
  </si>
  <si>
    <t>zemina vhodná do násypu dle ČSN 72 1002    
násyp pod obchůznou trasu, se zhutněním 95 % PS    
s využitím materiálu z položky 11332 (nestmelené kamenivo) 52,75 m3</t>
  </si>
  <si>
    <t>(4,0+1,8)/2*1,5*6,0+(3,0+1,8)/2*0,9*6,0+2,5*2,5*1,5+(4,5+1,8)/2*2,0*7,0+(1,3+3,0)/2*1,0*6,0+(3,0+1,8)/2*0,7*6,0+1,5*2,2*8,0=141,92 [A]</t>
  </si>
  <si>
    <t>položka zahrnuje:    
- kompletní provedení zemní konstrukce (násypového tělesa včetně aktivní zóny)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</si>
  <si>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</si>
  <si>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</si>
  <si>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zpětný zásyp jámy    
použije se materiál z výkopu (položka13173 (a,b))</t>
  </si>
  <si>
    <t>76,0+41,5=117,50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</si>
  <si>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</si>
  <si>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</si>
  <si>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</si>
  <si>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zásyp dna, vyrovnání povrchu po vybourání pilíře    
použije se vytěžená zemina (viz položka 13173 (a))</t>
  </si>
  <si>
    <t>2,0*8,0*(0,2+0,5)/2=5,60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</si>
  <si>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</si>
  <si>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obsyp na líci křídel - svahové kužele  
na líci křídel - 4*1,5*3,8*0,5*4,0=45,60 [A]</t>
  </si>
  <si>
    <t>17750</t>
  </si>
  <si>
    <t>ZEMNÍ HRÁZKY ZE ZEMIN NEPROPUSTNÝCH</t>
  </si>
  <si>
    <t>(2,0+0,5)/2*0,7*12,0*2*2=42,00 [A]</t>
  </si>
  <si>
    <t>ohumusování svahových kuželů na návodní straně v tl. 0,15 m</t>
  </si>
  <si>
    <t>8,0+12,0=20,00 [A]</t>
  </si>
  <si>
    <t>položka zahrnuje:    
nutné přemístění ornice z dočasných skládek vzdálených do 50m    
rozprostření ornice v předepsané tloušťce ve svahu přes 1:5</t>
  </si>
  <si>
    <t>21450</t>
  </si>
  <si>
    <t>SANAČNÍ VRSTVY Z KAMENIVA</t>
  </si>
  <si>
    <t>sanace podloží pod podkladní beton - 2*0,5*1,5*11,0=16,50 [A]</t>
  </si>
  <si>
    <t>položka zahrnuje dodávku předepsaného kameniva, mimostaveništní a vnitrostaveništní dopravu a jeho uložení   
není-li v zadávací dokumentaci uvedeno jinak, jedná se o nakupovaný materiál</t>
  </si>
  <si>
    <t>22694</t>
  </si>
  <si>
    <t>ZÁPOROVÉ PAŽENÍ Z KOVU DOČASNÉ</t>
  </si>
  <si>
    <t>Jedná se o předpokládané maximální kubatury prací. Skutečné množství prací bude upřesněno dle přesného návrhu v RDS dokumentaci   
Kompletní konstrukce svislých zápor - opotřebení, osazení vč. betonu, betonáže kořene, odstranění.</t>
  </si>
  <si>
    <t>"Ocelové zápory HEB 140 z oceli S235 (33,7kg/bm)   
Pažení stavební jámy - předpoklad - (12+12)*6,0*33,7*0,001=4,85 [A] 
Ocelové převázky 2xU200 z oceli S235 (2*25,3kg/bm) včetně 10% rezervy na hlavice kotev a ocelové klíny mezi záporami a převázkami   
Pažení stavební jámy - předpoklad - (4+4)*1,1*2*1,4*25,3*0,001=0,62 [B] 
Celkem: A+B=5,47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</si>
  <si>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</si>
  <si>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</si>
  <si>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</si>
  <si>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Jedná se o předpokládané maximální kubatury prací. Skutečné množství prací bude upřesněno dle přesného návrhu v RDS dokumentaci</t>
  </si>
  <si>
    <t>Pažení stavební jámy - předpoklad - 2*(5,0*3,0+5,0*(3,0+1,0)/2)=50,00 [A]</t>
  </si>
  <si>
    <t>položka zahrnuje osazení pažin bez ohledu na druh, jejich opotřebení a jejich odstranění</t>
  </si>
  <si>
    <t>227821</t>
  </si>
  <si>
    <t>MIKROPILOTY KOMPLET D DO 100MM NA POVRCHU</t>
  </si>
  <si>
    <t>V ceně mikropiloty komplet trubky pofil 89/10 mm, materiál S355 s vystrojením a hlavicemi.  
Mikropiloty komplet - (13+2+13+2)*10,0=300,00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</si>
  <si>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</si>
  <si>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23217A</t>
  </si>
  <si>
    <t>ŠTĚTOVÉ STĚNY BERANĚNÉ Z KOVOVÝCH DÍLCŮ DOČASNÉ (PLOCHA)</t>
  </si>
  <si>
    <t>"Celkem dodávka a montáž stěny v dané ploše a dle požadavku projektové dokumentace RDS.     
Celkem včetně rozpěr, montážních prostředků, spojovacího materiálu, otvorů atp."</t>
  </si>
  <si>
    <t>zajištění opěr provizorní lávky - 5,0*(12,0+12,0)=120,00 [A]  
zpevnění těsnících hrázek při 1.etapě - 3,0*(11,5+12,0)=70,50 [B]  
zpevnění těsnících hrázek při 2.etapě - 3,0*(11,0+11,5)=67,50 [C]  
Celkem: A+B+C=258,00 [D]</t>
  </si>
  <si>
    <t>- zřízení stěny   
- opotřebení štětovnic, případně jejich ošetřování, řezání, nastavování a další úpravy   
- kleštiny, převázky. a další pomocné a doplňkové konstrukce   
- nastražení a zaberanění štětovnic do jakékoliv třídy horniny   
- veškerou dopravu, nájem, provoz a přemístění beranících zařízení a dalších mechanismů   
- lešení a podpěrné konstrukce pro práci a manipulaci beranících zařízení a dalších mechanismů   
- beranící plošiny vč. zemních prací, zpevnění, odvodnění a pod.   
- při provádění z lodi náklady na prám nebo lodi   
- těsnění stěny, je-li nutné   
- kotvení stěny, je-li nutné nebo vzepření, případně rozepření   
- vodící piloty nebo stabilizační hrázky   
- zhotovení koutových štětovnic   
- dílenská dokumentace, včetně technologického předpisu spojování,   
- dodání spojovacího materiálu,   
- zřízení  montážních  a  dilatačních  spojů,  spar, včetně potřebných úprav, vložek, opracování, očištění a ošetření,   
- jakákoliv doprava a manipulace dílců  a  montážních  sestav,  včetně  dopravy konstrukce z výrobny na stavbu,   
- montážní dokumentace včetně technologického předpisu montáže,   
- výplň, těsnění a tmelení spar a spojů,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</t>
  </si>
  <si>
    <t>23717A</t>
  </si>
  <si>
    <t>ODSTRANĚNÍ ŠTĚTOVÝCH STĚN Z KOVOVÝCH DÍLCŮ V PLOŠE</t>
  </si>
  <si>
    <t>Položka zahrnuje vytažení štětových stěn a jejich odvoz a dle požadavku projektové dokumentace RDS.     
Celkem včetně rozpěr, montážních prostředků, spojovacího materiálu, otvorů atp.</t>
  </si>
  <si>
    <t>položka zahrnuje odstranění stěn včetně odvozu a uložení na skládku</t>
  </si>
  <si>
    <t>26173</t>
  </si>
  <si>
    <t>VRTY PRO KOTV, INJEKT, MIKROPIL NA POVR TŘ I A II D DO 150MM</t>
  </si>
  <si>
    <t>Třída vrtatelnosti dle IG průzkumu, který je přílohou dokumentace. Vrtání také skrz stávající betonový základ mostu a nábřežních zdí.  
Včetně odvozu na deponii v režii zhotovitele nebo trvalou skládku do dodavatelem určené vzdálenosti dle vhodnosti materiálu pro další použití na stavbě, vč. uložení a poplatku za skládku.  
Zde se předpokládá vrtáním průměrem 133mm s pažením. V případě použití většího průměru vrtáku zhotovitelem si náklady na tuto činnost si musí zhotovitel rozpustit do jednotkové ceny.</t>
  </si>
  <si>
    <t>Třída vrtatelnosti I-II se předpokládá na délku 50% vrtů.  
Délka vrtání mikropilot z předpokládané pilotážní plošiny - 50%*(13+2+13+2)*(10,0+0,8)  0,5*(13+2+13+2)*(10,0+0,8)=162,00 [A]  
Jedná se o předpokládané maximální kubatury prací. Skutečné množství prací bude upřesněno dle přesného návrhu v RDS dokumentaci  
Třída vrtatelnosti I-II se předpokládá na délku 80% vrtů.  
Vrty pro zemní kotvy pažení - 1.etapa - 80%*(4+4)*10,0   0,8*(4+4)*10,0=64,00 [B] 
Vrty pro zemní kotvy pažení - 2.etapa - 80%*(4+4)*10,0   0,8*(4+4)*10,0=64,00 [C] 
Celkem: A+B+C=290,00 [D]</t>
  </si>
  <si>
    <t>položka zahrnuje:   
přemístění, montáž a demontáž vrtných souprav   
svislou dopravu zeminy z vrtu   
vodorovnou dopravu zeminy bez uložení na skládku   
případně nutné pažení dočasné (včetně odpažení) i trvalé</t>
  </si>
  <si>
    <t>26175</t>
  </si>
  <si>
    <t>VRTY PRO KOTV, INJEKT, MIKROPIL NA POVR TŘ I A II D DO 300MM</t>
  </si>
  <si>
    <t>Třída vrtatelnosti dle IG průzkumu, který je přílohou dokumentace. Vrtání také skrz stávající betonový základ mostu, křídla.   
Včetně odvozu na deponii v režii zhotovitele nebo trvalou skládku do dodavatelem určené vzdálenosti dle vhodnosti materiálu pro další použití na stavbě, vč. uložení a poplatku za skládku.   
Jedná se o předpokládané maximální kubatury prací. Skutečné množství prací bude upřesněno dle přesného návrhu v RDS dokumentaci   
Zde se předpokládá vrtáním průměrem 250mm s pažením. V případě použití většího průměru vrtáku zhotovitelem si náklady na tuto činnost si musí zhotovitel rozpustit do jednotkové ceny.</t>
  </si>
  <si>
    <t>"Třída vrtatelnosti I-II se předpokládá na délku 70% vrtů.   
Pažení stavební jámy - předpoklad - 70%*(12+12)*6,0     
0,70*(12+12)*6,0=100,80 [A]</t>
  </si>
  <si>
    <t>26183</t>
  </si>
  <si>
    <t>VRT PRO KOTV, INJEK, MIKROPIL NA POVR TŘ III A IV D DO 150MM</t>
  </si>
  <si>
    <t>Třída vrtatelnosti III-IV se předpokládá na délku 50% vrtů.  
Délka vrtání mikropilot z předpokládané pilotážní plošiny - 50%*(13+2+13+2)*(10,0+0,8)  0,5*(13+2+13+2)*(10,0+0,8)=162,00 [A] 
Jedná se o předpokládané maximální kubatury prací. Skutečné množství prací bude upřesněno dle přesného návrhu v RDS dokumentaci  
Třída vrtatelnosti III-IV se předpokládá na délku 20% vrtů.  
Vrty pro zemní kotvy pažení - 1.etapa - 20%*(4+4)*10,0        0,2*(4+4)*10,0=16,00 [B] 
Vrty pro zemní kotvy pažení - 2.etapa - 20%*(4+4)*10,0        0,2*(4+4)*10,0=16,00 [C] 
Celkem: A+B+C=194,00 [D]</t>
  </si>
  <si>
    <t>26185</t>
  </si>
  <si>
    <t>VRT PRO KOTV, INJEK, MIKROPIL NA POVR TŘ III A IV D DO 300MM</t>
  </si>
  <si>
    <t>Třída vrtatelnosti III-IV se předpokládá na délku 30% vrtů. "Třída vrtatelnosti III-IV se předpokládá na délku 30% vrtů.   
Pažení stavební jámy - předpoklad - 30%*(12+12)*6,0          0,30*(12+12)*6,0=43,20 [A]</t>
  </si>
  <si>
    <t>272325</t>
  </si>
  <si>
    <t>A</t>
  </si>
  <si>
    <t>ZÁKLADY ZE ŽELEZOBETONU DO C30/37</t>
  </si>
  <si>
    <t>S ohledem na malé kubatury prací se předpokládá zvýšená jednotková cena položky.  
"základy opěr, třída betonu dle ČSN EN 206+A2  
10,25*0,9*0,75*2+(2,04+1,95)*0,9*0,75+(2,06+1,95)*0,9*0,75=19,24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</si>
  <si>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</si>
  <si>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272365</t>
  </si>
  <si>
    <t>VÝZTUŽ ZÁKLADŮ Z OCELI 10505, B500B</t>
  </si>
  <si>
    <t>předpoklad 0,140 t/m3 - výztuž dle návrhu v RDS dokumentaci  
celkem odhad - 0,140 t/m3 *19,24 m3 =2,69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</si>
  <si>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</si>
  <si>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285378</t>
  </si>
  <si>
    <t>KOTVENÍ NA POVRCHU Z PŘEDPÍNACÍ VÝZTUŽE DL. DO 10M</t>
  </si>
  <si>
    <t>"Jedná se o předpokládané maximální kubatury prací. Skutečné množství prací bude upřesněno dle přesného návrhu v RDS dokumentaci   
Kotvy pažení - 1.etapa - 4+4=8,00 [A]  
Kotvy pažení - 2.etapa - 4+4=8,00 [B] 
Celkem: A+B=16,00 [C]</t>
  </si>
  <si>
    <t>položka zahrnuje dodávku předepsané kotvy, případně její protikorozní úpravu, její osazení do vrtu, zainjektování a napnutí, případně opěrné desky   
nezahrnuje vrty</t>
  </si>
  <si>
    <t>28999</t>
  </si>
  <si>
    <t>OPLÁŠTĚNÍ (ZPEVNĚNÍ) Z FÓLIE</t>
  </si>
  <si>
    <t>Těsnící fólie s dle požadavků ČSN 73 6244 v přechodových oblastech  
za opěrami - 2*4,0*9,5=76,00 [A]</t>
  </si>
  <si>
    <t>Položka zahrnuje:   
- dodávku předepsané fólie   
- úpravu, očištění a ochranu podkladu   
- přichycení k podkladu, případně zatížení   
- úpravy spojů a zajištění okrajů   
- úpravy pro odvodnění   
- nutné přesahy   
- mimostaveništní a vnitrostaveništní dopravu</t>
  </si>
  <si>
    <t>Svislé konstrukce</t>
  </si>
  <si>
    <t>31717</t>
  </si>
  <si>
    <t>KOVOVÉ KONSTRUKCE PRO KOTVENÍ ŘÍMSY</t>
  </si>
  <si>
    <t>KG</t>
  </si>
  <si>
    <t>kompletní konstrukce kotvení říms vč. dodávky, PKO, vrtů, vlepení  
celkem kotvy římsy vpravo (po 1m) - 12=12,00 [A]  
celkem kotvy chodníku vlevo (po 2,0 ve 2 řadách) - 12=12,00 [B]  
Celkem: A+B=24,00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</si>
  <si>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</si>
  <si>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</si>
  <si>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</si>
  <si>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"chodníková římsa s provedením na 2 etapy, se striáží     
beton C 30/37 XC4, XF4</t>
  </si>
  <si>
    <t>"R1:  (0,25+0,228)/2*(2,19+2,28)/2*8,5+0,38*0,65*8,5=6,64 [A]  
dobetonávka v etapě:  0,14*0,26*8,5 =0,31 [B]  
R2, R2:  0,28*0,26*3,3*2+0,38*0,65*3,3*2+0,8*0,63*0,2+0,14*0,26*3,3*2=2,45 [C] 
Celkem: A+B+C+D+E+F=14,97 [G]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</si>
  <si>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</si>
  <si>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317365</t>
  </si>
  <si>
    <t>VÝZTUŽ ŘÍMS Z OCELI 10505, B500B</t>
  </si>
  <si>
    <t>předpoklad 0,135 t/m3 - výztuž dle návrhu v RDS dokumentaci  
celkem odhad - 0,135 t/m3*14,97 m3 =2,02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</si>
  <si>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</si>
  <si>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333325</t>
  </si>
  <si>
    <t>MOSTNÍ OPĚRY A KŘÍDLA ZE ŽELEZOVÉHO BETONU DO C30/37</t>
  </si>
  <si>
    <t>S ohledem na malé kubatury prací se předpokládá zvýšená jednotková cena položky.  
"třída betonu dle ČSN EN 206+A2   
"opěra Nechanice:   
(1,365+1,675)/2*0,6*10,25+(0,25+0,45)/2*0,7*1,25+2,175*2,0*0,4+1,3*1,525*0,4/2+0,52*1,3*0,4+2,405*2,0*0,4+1,3*1,745*0,4/2+1,3*0,52*0,4 =14,71 [A]  
opěra Staré Nechanice:   
(1,74+1,43)/2*0,6*10,25+2,0*2,47*0,4+1,3*1,88*0,4/2+0,52*1,3*0,4+2,0*2,25*0,4+1,3*1,66*0,4/2+1,3*0,52*0,4]=14,98 [B]  
Celkem: A+B=29,69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</si>
  <si>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</si>
  <si>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333365</t>
  </si>
  <si>
    <t>VÝZTUŽ MOSTNÍCH OPĚR A KŘÍDEL Z OCELI 10505, B500B</t>
  </si>
  <si>
    <t>předpoklad 0,180 t/m3 - výztuž dle návrhu v RDS dokumentaci  
celkem odhad - 0,180 t/m3*29,69 m3 =5,34 [A]</t>
  </si>
  <si>
    <t>348951</t>
  </si>
  <si>
    <t>ZÁBRADLÍ ZE DŘEVA MĚKKÉHO</t>
  </si>
  <si>
    <t>"Konstrukce dřevěného zábradlí na opěrách provizorní lávky, včetně kotvení do násypu a napojení na lávku. Předpokládá se zábradlí dle návrhu v RDS na předmostích lávky délky 15m.  
Dočasné třímadlové zábradlí - 4*15,0*0,03 m3/m =1,80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</si>
  <si>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úpravy dřeva pro zlepšení jeho užitných vlastností (impregnace, zpevňování a pod.),   
- zvláštní spojovací prostředky, rozebíratelnost konstrukce,</t>
  </si>
  <si>
    <t>Vodorovné konstrukce</t>
  </si>
  <si>
    <t>421325</t>
  </si>
  <si>
    <t>MOSTNÍ NOSNÉ DESKOVÉ KONSTRUKCE ZE ŽELEZOBETONU C30/37</t>
  </si>
  <si>
    <t>S ohledem na malé kubatury prací se předpokládá zvýšená jednotková cena položky.  
třída betonu dle ČSN EN 206+A2  
spřahující železobetonová deska včetně příčníků    
deska:  0,2*(10,2-0,2-0,78)*7,3+0,215*0,78*7,3=14,69 [A]  
příčníky:  0,6*0,7*10,25*2-0,2*0,4*0,5*12-0,2*0,1/2*6,99*2 =7,99 [B]  
Celkem: A+B=22,68 [C]</t>
  </si>
  <si>
    <t>59</t>
  </si>
  <si>
    <t>421365</t>
  </si>
  <si>
    <t>VÝZTUŽ MOSTNÍ DESKOVÉ KONSTRUKCE Z OCELI 10505, B500B</t>
  </si>
  <si>
    <t>předpoklad 0,160 t/m3 - výztuž dle návrhu v RDS dokumentaci  
celkem odhad - 0,160 t/m3 *22,68 m3=3,63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</si>
  <si>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</si>
  <si>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60</t>
  </si>
  <si>
    <t>424125</t>
  </si>
  <si>
    <t>MOSTNÍ NOSNÍKY Z DÍLCŮ ŽELEZOBETONOVÝCH DO C30/37</t>
  </si>
  <si>
    <t>včetně výztuže</t>
  </si>
  <si>
    <t>N1:  5*2,05=10,25 [A]  
N2:  1*2,05=2,05 [B]  
A+B=12,30 [C]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</si>
  <si>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</si>
  <si>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61</t>
  </si>
  <si>
    <t>451312</t>
  </si>
  <si>
    <t>PODKLADNÍ A VÝPLŇOVÉ VRSTVY Z PROSTÉHO BETONU C12/15</t>
  </si>
  <si>
    <t>podkladní beton pod základové pásy</t>
  </si>
  <si>
    <t>1,1*10,45*0,1*2+1,1*2,1*0,1*4=3,22 [A]  
pod drenáže - 0,4*0,2*(2*(9,3+2,0+2,0))=2,13 [B]  
Celkem: A+B=5,35 [C]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</si>
  <si>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</si>
  <si>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62</t>
  </si>
  <si>
    <t>451314</t>
  </si>
  <si>
    <t>PODKLADNÍ A VÝPLŇOVÉ VRSTVY Z PROSTÉHO BETONU C25/30</t>
  </si>
  <si>
    <t>"podbetonování říms R4, R4'     
třída betonu dle ČSN EN 206+A2</t>
  </si>
  <si>
    <t>0,12*0,45*3,5*2=0,38 [B]</t>
  </si>
  <si>
    <t>63</t>
  </si>
  <si>
    <t>45160</t>
  </si>
  <si>
    <t>PODKL A VÝPLŇ VRSTVY Z MEZEROVITÉHO BETONU</t>
  </si>
  <si>
    <t>Z mezerovitého betonu dle TKP 18.</t>
  </si>
  <si>
    <t>celkem obetonování drenáže - 0,3*0,3*(2*(9,3+2,0+2,0))=2,39 [A]</t>
  </si>
  <si>
    <t>Položka zahrnuje dodávku mezerovitého betonu a jeho uložení se zhutněním, včetně mimostaveništní a vnitrostaveništní dopravy (rovněž přesuny)</t>
  </si>
  <si>
    <t>64</t>
  </si>
  <si>
    <t>457312</t>
  </si>
  <si>
    <t>VYROVNÁVACÍ A SPÁDOVÝ PROSTÝ BETON C12/15</t>
  </si>
  <si>
    <t>prolití povrchu revizní lavice prostým betonem</t>
  </si>
  <si>
    <t>0,5*0,2*10,25=1,03 [A]</t>
  </si>
  <si>
    <t>65</t>
  </si>
  <si>
    <t>45734</t>
  </si>
  <si>
    <t>VYROVNÁVACÍ A SPÁD BETON ZVLÁŠTNÍ (PLASTBETON)</t>
  </si>
  <si>
    <t>drenážní plastbeton frakce 4/8    
odvodňovací vrstva ve vozovce</t>
  </si>
  <si>
    <t>0,029*8,5=0,25 [A]</t>
  </si>
  <si>
    <t>položka zahrnuje:    
- dodání zvláštního betonu (plastbetonu) předepsané kvality a jeho rozprostření v předepsané tloušťce a v předepsaném tvaru</t>
  </si>
  <si>
    <t>66</t>
  </si>
  <si>
    <t>45747</t>
  </si>
  <si>
    <t>VYROVNÁVACÍ A SPÁD VRSTVY Z MALTY ZVLÁŠTNÍ (PLASTMALTA)</t>
  </si>
  <si>
    <t>zmonolitnění nosné konstrukce - zalití mezery mezi čely spřahující desky rychletuhnoucí a tvrdnoucí maltou    
včetně montážní výztuže</t>
  </si>
  <si>
    <t>0,2*8,5*0,2=0,34 [A]</t>
  </si>
  <si>
    <t>položka zahrnuje:    
- dodání zvláštní malty (plastmalty) předepsané kvality a její rozprostření v předepsané tloušťce a v předepsaném tvaru</t>
  </si>
  <si>
    <t>67</t>
  </si>
  <si>
    <t>458522</t>
  </si>
  <si>
    <t>VÝPLŇ ZA OPĚRAMI A ZDMI Z KAM DRC, INDEX ZHUTNĚNÍ ID DO 0,8</t>
  </si>
  <si>
    <t>zásypy za opěrami do úrovně 1,0 m pod niveletu komunikace    
štěrkodrť frakce 0/32 mm</t>
  </si>
  <si>
    <t>Materiál "zásyp za opěrou" dle ČSN 73 6244 na dané ID dle materiálu.   
Zásyp rubu mostu - 2*1,8*2,9*11,5=120,06 [A]</t>
  </si>
  <si>
    <t>položka zahrnuje dodávku předepsaného kameniva, mimostaveništní a vnitrostaveništní dopravu a jeho uložení    
není-li v zadávací dokumentaci uvedeno jinak, jedná se o nakupovaný materiál</t>
  </si>
  <si>
    <t>68</t>
  </si>
  <si>
    <t>45857</t>
  </si>
  <si>
    <t>VÝPLŇ ZA OPĚRAMI A ZDMI Z KAMENIVA TĚŽENÉHO</t>
  </si>
  <si>
    <t>zásyp základů propustnou zeminou</t>
  </si>
  <si>
    <t>(0,6+1,35)/2*0,75*4,5*2=6,58 [A]  
(0,5+0,3)/2*0,3*4,2*2=1,01 [B]  
((1,0+2,5)/2+(1,75+3,25)/2)/2*0,75*3,2*2=10,20 [C]  
(0,6+1,35)/2*0,75*4,2*2=6,14 [D]  
A+B+C+D=23,93 [E]</t>
  </si>
  <si>
    <t>69</t>
  </si>
  <si>
    <t>45860</t>
  </si>
  <si>
    <t>VÝPLŇ ZA OPĚRAMI A ZDMI Z MEZEROVITÉHO BETONU</t>
  </si>
  <si>
    <t>přechodový klín z mezerovitého betonu  
za opěrami -  2*(0,15+0,8)/2*3,5*9,5=31,59 [A]</t>
  </si>
  <si>
    <t>položka zahrnuje:   
- dodávku mezerovitého betonu předepsané kvality a zásyp se zhutněním včetně mimostaveništní a vnitrostaveništní dopravy</t>
  </si>
  <si>
    <t>70</t>
  </si>
  <si>
    <t>46251</t>
  </si>
  <si>
    <t>ZÁHOZ Z LOMOVÉHO KAMENE</t>
  </si>
  <si>
    <t>revizní lavice</t>
  </si>
  <si>
    <t>(0,5+1,2)/2*1,0*10,25=8,71 [A]</t>
  </si>
  <si>
    <t>položka zahrnuje:    
- dodávku a zához lomového kamene předepsané frakce včetně mimostaveništní a vnitrostaveništní dopravy    
není-li v zadávací dokumentaci uvedeno jinak, jedná se o nakupovaný materiál</t>
  </si>
  <si>
    <t>71</t>
  </si>
  <si>
    <t>založení svahových kuželů</t>
  </si>
  <si>
    <t>pravý břeh - tl. 0,6 m: (3,14*3,5*3,5*0,5+1,2*3,5)*0,6=14,06 [A]  
levý břeh - vytvoření lavice: (3,14*5,0*0,5*1,5+4,5*1,8)*0,6=11,93 [B]  
A+B=25,99 [C]</t>
  </si>
  <si>
    <t>72</t>
  </si>
  <si>
    <t>465512</t>
  </si>
  <si>
    <t>DLAŽBY Z LOMOVÉHO KAMENE NA MC</t>
  </si>
  <si>
    <t>lože z betonu C 12/15</t>
  </si>
  <si>
    <t>dlažba v koncích říms: 3*1,54*0,3+1*2,84*0,3=2,24 [A]  
svahové kužely - průchod potrubí SO 321: 2*1,15*1,0*0,4=0,92 [B]  
A+B=3,16 [C]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</si>
  <si>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</si>
  <si>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73</t>
  </si>
  <si>
    <t>572211</t>
  </si>
  <si>
    <t>SPOJOVACÍ POSTŘIK Z ASFALTU DO 0,5KG/M2</t>
  </si>
  <si>
    <t>0,30 kg/m2    
PS-CP, C60 BC4</t>
  </si>
  <si>
    <t>7,5*8,5=63,75 [A]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</si>
  <si>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</si>
  <si>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74</t>
  </si>
  <si>
    <t>572212</t>
  </si>
  <si>
    <t>SPOJOVACÍ POSTŘIK Z MODIFIK ASFALTU DO 0,5KG/M2</t>
  </si>
  <si>
    <t>75</t>
  </si>
  <si>
    <t>574A34</t>
  </si>
  <si>
    <t>ASFALTOVÝ BETON PRO OBRUSNÉ VRSTVY ACO 11+, 11S TL. 40MM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</si>
  <si>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</si>
  <si>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76</t>
  </si>
  <si>
    <t>7,2*8,5=61,20 [A]</t>
  </si>
  <si>
    <t>77</t>
  </si>
  <si>
    <t>575C43</t>
  </si>
  <si>
    <t>LITÝ ASFALT MA IV (OCHRANA MOSTNÍ IZOLACE) 11 TL. 35MM</t>
  </si>
  <si>
    <t>8,22*8,5=69,87 [A]</t>
  </si>
  <si>
    <t>Přidružená stavební výroba</t>
  </si>
  <si>
    <t>78</t>
  </si>
  <si>
    <t>711112</t>
  </si>
  <si>
    <t>IZOLACE BĚŽNÝCH KONSTRUKCÍ PROTI ZEMNÍ VLHKOSTI ASFALTOVÝMI PÁSY</t>
  </si>
  <si>
    <t>rub opěr - (3,1+3,2)*9,45=59,54 [A]  
rub křídel - 4*(3,3*2,2+(0,5+0,75)*2,0)=39,04 [B]  
Celkem: A+B=98,58 [C]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</si>
  <si>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</si>
  <si>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79</t>
  </si>
  <si>
    <t>711131</t>
  </si>
  <si>
    <t>IZOLACE BĚŽNÝCH KONSTRUKCÍ PROTI VOLNĚ STÉKAJÍCÍ VODĚ ASFALTOVÝMI NÁTĚRY</t>
  </si>
  <si>
    <t>penetrační nátěr + 2x SA12</t>
  </si>
  <si>
    <t>opěra Nechanice - vnější plocha křídel:  
(0,85*2,9+2,6*2,3/2+0,35*2,3/2)*2+(0,9*0,85+0,4*2,2)*2=15,01 [A]  
opěra Staré Nechanice - vnější plocha křídel:  
(0,85*2,9+2,6*2,4/2+0,35*2,4/2)*2+(0,9*0,85+0,4*2,3)*2=15,38 [D]  
Celkem: A+D=30,39 [E]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</si>
  <si>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</si>
  <si>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80</t>
  </si>
  <si>
    <t>711452</t>
  </si>
  <si>
    <t>IZOLACE MOSTOVEK POD VOZOVKOU ASFALTOVÝMI PÁSY S PEČETÍCÍ VRSTVOU</t>
  </si>
  <si>
    <t>Lze použít pouze izolační systém schválený Ministerstvem dopravy.</t>
  </si>
  <si>
    <t>(10,2-2,2-0,5)*(8,5+0,2+0,2)=66,75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</si>
  <si>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</si>
  <si>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81</t>
  </si>
  <si>
    <t>711462</t>
  </si>
  <si>
    <t>IZOLACE MOSTOVEK POD ŘÍMSOU ASFALTOVÝMI PÁSY S PEČETÍCÍ VRSTVOU</t>
  </si>
  <si>
    <t>2,5*8,5+0,7*8,5+0,6*3,5*4=35,60 [A]</t>
  </si>
  <si>
    <t>položka zahrnuje:    
- dodání  předepsaného izolačního materiálu    
- očištění a ošetření podkladu, zadávací dokumentace může zahrnout i případné vyspravení    
- zřízení izolace jako kompletního povlaku včetně položení pečetící vrstvy,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lepenku s hliníkovou vložkou, litý asfalt, asfaltový beton</t>
  </si>
  <si>
    <t>82</t>
  </si>
  <si>
    <t>711502</t>
  </si>
  <si>
    <t>OCHRANA IZOLACE NA POVRCHU ASFALTOVÝMI PÁSY</t>
  </si>
  <si>
    <t>Ochrana pod římsami a chodníky asfaltovými pásy s Al-vložkou.  
pod chodníkem na NK - 2,45*8,5=20,83 [A]  
pod chodníkem na křídlech - 0,60*(3,5+3,5)=4,20 [B]  
pod římsou - 0,60*(3,5+8,5+3,5)=9,30 [C]  
Celkem: A+B+C=34,33 [D]</t>
  </si>
  <si>
    <t>položka zahrnuje:    
- dodání  předepsaného ochranného materiálu    
- zřízení ochrany izolace</t>
  </si>
  <si>
    <t>83</t>
  </si>
  <si>
    <t>711509</t>
  </si>
  <si>
    <t>OCHRANA IZOLACE NA POVRCHU TEXTILIÍ</t>
  </si>
  <si>
    <t>netkaná geotextilie 600 g/m2</t>
  </si>
  <si>
    <t>položka 711112 - 98,58=98,58 [A]  
položka 711131 - 30,39=30,39 [B]  
ochrana těsnící fólie - 2*2*4,0*9,5=152,00 [C]  
Celkem: A+B+C=280,97 [D]</t>
  </si>
  <si>
    <t>84</t>
  </si>
  <si>
    <t>767911</t>
  </si>
  <si>
    <t>OPLOCENÍ Z DRÁTĚNÉHO PLETIVA POZINKOVANÉHO STANDARDNÍHO</t>
  </si>
  <si>
    <t>Pletivo na provizorním zábradlí. Včetně upevnění. Včetně odstranění.</t>
  </si>
  <si>
    <t>Pletivo na zábradlí - 4*15,0*1,2=72,00 [A]</t>
  </si>
  <si>
    <t>- položka zahrnuje vedle vlastního pletiva i rámy, rošty, lišty, kování, podpěrné, závěsné, upevňovací prvky, spojovací a těsnící materiál, pomocný materiál, kompletní povrchovou úpravu.   
- nejsou zahrnuty sloupky a vzpěry, které se vykazují v samostatných položkách 338**, není zahrnuta podezdívka (272**)   
- součástí položky je  případně i ostnatý drát, uvažovaná plocha se pak vypočítává po horní hranu drátu.</t>
  </si>
  <si>
    <t>85</t>
  </si>
  <si>
    <t>78381</t>
  </si>
  <si>
    <t>NÁTĚRY BETON KONSTR TYP S1 (OS-A)</t>
  </si>
  <si>
    <t>nátěr říms    
tab. 5 dle TKP 31</t>
  </si>
  <si>
    <t>(2,65+0,15+0,65+0,1)*8,5=30,18 [A]  
(0,63+0,65+0,1)*3,5*2=9,66 [B]  
(0,86+0,15+0,65+0,1)*8,5=14,96 [C]  
(0,85+0,15+0,65+0,1)*3,5*2=12,25 [D]  
A+B+C+D=67,05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</si>
  <si>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</si>
  <si>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86</t>
  </si>
  <si>
    <t>78382</t>
  </si>
  <si>
    <t>NÁTĚRY BETON KONSTR TYP S2 (OS-B)</t>
  </si>
  <si>
    <t>Nátěr boků rámové příčle a křídel pod římsami a chodníky.  
pod chodníkem vlevo - 0,4*(3,5+0,6)*2+0,5*7,3=6,93 [A]  
pod římsou vpravo - 0,4*(3,5+0,6)*2+0,5*7,3=6,93 [B]  
Celkem: A+B=13,86 [C]</t>
  </si>
  <si>
    <t>87</t>
  </si>
  <si>
    <t>78383</t>
  </si>
  <si>
    <t>NÁTĚRY BETON KONSTR TYP S4 (OS-C)</t>
  </si>
  <si>
    <t>odrazná hrana chodníku  - (0,15+0,15)*8,5=2,55 [A]  
odrazná hrana římsy - (0,15+0,15)*15,5=4,65 [B]  
Celkem: A+B=7,20 [C]</t>
  </si>
  <si>
    <t>88</t>
  </si>
  <si>
    <t>87434</t>
  </si>
  <si>
    <t>POTRUBÍ Z TRUB PLASTOVÝCH ODPADNÍCH DN DO 200MM</t>
  </si>
  <si>
    <t>Kompletní prostupy pro rubovou drenáž dle VL 4 (včetně navařené přírubové desky).</t>
  </si>
  <si>
    <t>celkem - 4*(0,6+0,75)=5,40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</si>
  <si>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</si>
  <si>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89</t>
  </si>
  <si>
    <t>Obetonování drenáže součástí položky 45160 a lože 451311</t>
  </si>
  <si>
    <t>vodorovná rubová drenáž  - 2*(9,3+2,0+2,0)=26,60 [A]</t>
  </si>
  <si>
    <t>90</t>
  </si>
  <si>
    <t>87627</t>
  </si>
  <si>
    <t>CHRÁNIČKY Z TRUB PLASTOVÝCH DN DO 100MM</t>
  </si>
  <si>
    <t>chráničky v chodníku: 4x PE 90/75 mm</t>
  </si>
  <si>
    <t>4*8,5=34,00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</si>
  <si>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</si>
  <si>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91</t>
  </si>
  <si>
    <t>9112B1</t>
  </si>
  <si>
    <t>ZÁBRADLÍ MOSTNÍ SE SVISLOU VÝPLNÍ - DODÁVKA A MONTÁŽ</t>
  </si>
  <si>
    <t>ocelové zábradlí se svislou výplní    
výška 1,30 m v délce 20,0 m; výška 1,10 m v délce 20,0 m    
montáž - mechanické kotvy do vyvrtaných otvorů a podlití    
včetně kombinovaného ochranného systému NDFT 320 mikronů    
požadavky viz technická zpráva objektu</t>
  </si>
  <si>
    <t>20+20=40,00 [A]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</si>
  <si>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</si>
  <si>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92</t>
  </si>
  <si>
    <t>911EA2</t>
  </si>
  <si>
    <t>SVODIDLO BETON, ÚROVEŇ ZADRŽ N2 VÝŠ 1,1M - MONTÁŽ S PŘESUNEM (BEZ DODÁVKY)</t>
  </si>
  <si>
    <t>pouze pronájem na danou stavbu  
montáž svodidla pro 1.etapu - 64=64,00 [A]  
přemístění svodidla mezi etapami - 64=64,00 [B]  
Celkem: A+B=128,00 [C]</t>
  </si>
  <si>
    <t>položka zahrnuje:   
- dopravu demontovaného zařízení z dočasné skládky   
- jeho montáž a osazení na určeném místě   
- nutnou opravu poškozených částí   
- případnou náhradu zničených částí   
nezahrnuje podkladní vrstvu</t>
  </si>
  <si>
    <t>93</t>
  </si>
  <si>
    <t>911EA3</t>
  </si>
  <si>
    <t>SVODIDLO BETON, ÚROVEŇ ZADRŽ N2 VÝŠ 1,1M - DEMONTÁŽ S PŘESUNEM</t>
  </si>
  <si>
    <t>pouze pronájem na danou stavbu  
demontáž a odvoz po 2.etapě - 64=64,00 [A]</t>
  </si>
  <si>
    <t>položka zahrnuje:   
- demontáž a odstranění zařízení   
- jeho odvoz na předepsané místo</t>
  </si>
  <si>
    <t>94</t>
  </si>
  <si>
    <t>911EA9</t>
  </si>
  <si>
    <t>SVODIDLO BETON, ÚROVEŇ ZADRŽ N2 VÝŠ 1,1M - NÁJEM</t>
  </si>
  <si>
    <t>MDEN</t>
  </si>
  <si>
    <t>pouze pronájem na danou stavbu  
Položka zahrnuje nájem na danou dobu předpokládané výstavby - 8 měsíců. Při neoprávněném delším trvání akce bude čerpán pouze maximální počet jednotek položky.  
svodidla při obou etapách - 8*30*64=15 360,00 [A]</t>
  </si>
  <si>
    <t>položka zahrnuje denní sazbu za pronájem zařízení   
počet měrných jednotek se určí jako součin délky zařízení a počtu dnů použití</t>
  </si>
  <si>
    <t>95</t>
  </si>
  <si>
    <t>91355</t>
  </si>
  <si>
    <t>EVIDENČNÍ ČÍSLO MOSTU</t>
  </si>
  <si>
    <t>včetně všech konstrukcí a upevňovadel</t>
  </si>
  <si>
    <t>položka zahrnuje štítek s evidenčním číslem mostu, sloupek dopravní značky včetně osazení a nutných zemních prací a zabetonování</t>
  </si>
  <si>
    <t>96</t>
  </si>
  <si>
    <t>917212</t>
  </si>
  <si>
    <t>ZÁHONOVÉ OBRUBY Z BETONOVÝCH OBRUBNÍKŮ ŠÍŘ 80MM</t>
  </si>
  <si>
    <t>sklopený obrubník v koncích říms, povodní strana</t>
  </si>
  <si>
    <t>2*2,0=4,00 [A]</t>
  </si>
  <si>
    <t>Položka zahrnuje:    
dodání a pokládku betonových obrubníků o rozměrech předepsaných zadávací dokumentací    
betonové lože i boční betonovou opěrku.</t>
  </si>
  <si>
    <t>97</t>
  </si>
  <si>
    <t>obrubníky v koncích říms, návodní strana: 2,0+2,0=4,0 m    
obrubníky v odvodňovacím žlabu: 1,5+1,0=2,5 m</t>
  </si>
  <si>
    <t>4,0+2,5=6,50 [A]</t>
  </si>
  <si>
    <t>98</t>
  </si>
  <si>
    <t>919112</t>
  </si>
  <si>
    <t>ŘEZÁNÍ ASFALTOVÉHO KRYTU VOZOVEK TL DO 100MM</t>
  </si>
  <si>
    <t>spára v obrusné a ložní vrstvě</t>
  </si>
  <si>
    <t>2*7,5=15,00 [A]</t>
  </si>
  <si>
    <t>99</t>
  </si>
  <si>
    <t>919147</t>
  </si>
  <si>
    <t>ŘEZÁNÍ ŽELEZOBETONOVÝCH KONSTRUKCÍ TL DO 400MM</t>
  </si>
  <si>
    <t>odříznutí části desky mostovky stávajícho mostu</t>
  </si>
  <si>
    <t>položka zahrnuje řezání železobetonových konstrukcí v předepsané tloušťce, včetně spotřeby vody</t>
  </si>
  <si>
    <t>100</t>
  </si>
  <si>
    <t>919167</t>
  </si>
  <si>
    <t>ŘEZÁNÍ KAMENNÝCH KONSTRUKCÍ TL DO 400MM</t>
  </si>
  <si>
    <t>odříznutí čela klenby (pole při levém břehu)</t>
  </si>
  <si>
    <t>položka zahrnuje řezání kamenných konstrukcí v předepsané tloušťce, včetně spotřeby vody</t>
  </si>
  <si>
    <t>101</t>
  </si>
  <si>
    <t>pružná zálivka řezaných spar ve vozovce 20x90=1800 mm2</t>
  </si>
  <si>
    <t>položka zahrnuje dodávku a osazení předepsaného materiálu, očištění ploch spáry před úpravou, očištění okolí spáry po úpravě    
nezahrnuje těsnící profil</t>
  </si>
  <si>
    <t>102</t>
  </si>
  <si>
    <t>pružná modifikovaná zálivka podél obrub2500 m2 s předtěsněním</t>
  </si>
  <si>
    <t>(8,5+3,5+3,5)*2+2,0*4,0=39,00 [A]</t>
  </si>
  <si>
    <t>103</t>
  </si>
  <si>
    <t>935832</t>
  </si>
  <si>
    <t>ŽLABY A RIGOLY DLÁŽDĚNÉ Z LOMOVÉHO KAMENE TL DO 250MMM DO BETONU TL 100MM</t>
  </si>
  <si>
    <t>odvodňovací žlab šířky 0,55 m a délky 4,60 m    
lože z betonu C 25/30</t>
  </si>
  <si>
    <t>0,55*4,6=2,53 [A]</t>
  </si>
  <si>
    <t>položka zahrnuje:    
- dodání a uložení předepsaného dlažebního materiálu v požadované kvalitě do předepsaného tvaru a v předepsané šířce    
- dodání a rozprostření lože z předepsaného materiálu v předepsané tloušťce a šířce    
- úravu napojení a ukončení    
- vnitrostaveništní i mimostaveništní dopravu    
- měří se vydlážděná plocha.</t>
  </si>
  <si>
    <t>104</t>
  </si>
  <si>
    <t>936541</t>
  </si>
  <si>
    <t>MOSTNÍ ODVODŇOVACÍ TRUBKA (POVRCHŮ IZOLACE) Z NEREZ OCELI</t>
  </si>
  <si>
    <t>trubka s přírubou + krycí plech    
včetně lože z plastmalty tl. 2-3 mm</t>
  </si>
  <si>
    <t>položka zahrnuje:    
- výrobní dokumentaci (včetně technologického předpisu)    
- dodání kompletní odvodňovací soupravy z předepsaného materiálu, včetně všech montážních a přepravních úprav a zařízení    
- dodání spojovacího, kotevního a těsnícího materiálu    
- úprava a příprava úložného prostoru, včetně kotevních prvků, jejich očištění a ošetření    
- zřízení kompletní odvodňovací soupravy, dle příslušného technologického předpisu, včetně všech výškových a směrových úprav    
- zřízení odvodňovací soupravy po etapách, včetně pracovních spar a spojů    
- prodloužení  odpadní trouby pod spodní líc nosné konstr. nebo zaústěním odvodňovače do dalšího odvodňovacího zařízení    
- úprava odvod. soupravy na styku s ostatními konstrukcemi a zařízeními (u obrubníku, podél vozovek, napojení izolací a pod.)    
- ochrana odvodňovací soupravy do doby provedení definitivního stavu, veškeré provizorní úpravy a opatření    
- konečné  úpravy odvodňovací soupravy jako povrchové povlaky, zálivky, které  nejsou součástí jiných konstr., vyčištění, tmelení, těsnění, výplň spar a pod.    
- úprava, očištění a ošetření prostoru kolem odvodňovací soupravy    
- opatření odvodňovače znakem výrobce a typovým číslem    
- provedení odborné prohlídky, je-li požadována</t>
  </si>
  <si>
    <t>105</t>
  </si>
  <si>
    <t>96611</t>
  </si>
  <si>
    <t>BOURÁNÍ KONSTRUKCÍ Z BETONOVÝCH DÍLCŮ</t>
  </si>
  <si>
    <t>S ohledem na předpokládanou vyšší odvozovou vzdálenost se předpokládá vyšší jednotková cena položky. 
desky v podlaze lávky    
Včetně naložení, odvozu a uložení na skládku (skládka zvolena zhotovitelem).    
Zhotovitel v ceně zohlední skutečnou vzdálenost odvozu."  
1,0*0,1*15,2=1,52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</si>
  <si>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</si>
  <si>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106</t>
  </si>
  <si>
    <t>96615</t>
  </si>
  <si>
    <t>BOURÁNÍ KONSTRUKCÍ Z PROSTÉHO BETONU</t>
  </si>
  <si>
    <t>S ohledem na předpokládanou vyšší odvozovou vzdálenost se předpokládá vyšší jednotková cena položky. 
Včetně naložení, odvozu a uložení na skládku (skládka zvolena zhotovitelem) nebo deponii. Zhotovitel v ceně zohlední skutečnou vzdálenost odvozu.  
podlaha lávky:  0,65*0,2*15,2=1,98 [A]  
podpory lávky (sloupy):  3,14*0,7*0,7/4*3,0*2=2,31 [B]  
Vybourání zpevnění svahových kuželů - 0,15*3,0*4=1,80 [C] 
Celkem: A+B+C=6,09 [D]</t>
  </si>
  <si>
    <t>107</t>
  </si>
  <si>
    <t>96616</t>
  </si>
  <si>
    <t>BOURÁNÍ KONSTRUKCÍ ZE ŽELEZOBETONU</t>
  </si>
  <si>
    <t>S ohledem na předpokládanou vyšší odvozovou vzdálenost se předpokládá vyšší jednotková cena položky. 
Včetně naložení, odvozu a uložení na skládku (skládka zvolena zhotovitelem) nebo deponii. Zhotovitel v ceně zohlední skutečnou vzdálenost odvozu.  
vybourání  části desky mostovky stávajícího mostu s římsou - 2*1,2*0,8*15,2+0,2*1,0*4+0,3*1,0*15,2=34,54 [A]  
vybourání zbývající části desky mostovky stávajícího mostu s římsou - (0,37+0,18)/2*5,2*11,0+2*1,1*2,1*0,2+0,48*0,59*15,2=20,96 [B] 
Celkem: A+B=55,50 [C]</t>
  </si>
  <si>
    <t>108</t>
  </si>
  <si>
    <t>96618</t>
  </si>
  <si>
    <t>BOURÁNÍ KONSTRUKCÍ KOVOVÝCH</t>
  </si>
  <si>
    <t>Včetně odvozu a uložení na skládku zhotovitele, zhotovitel v ceně zohlední výzisk z materiálu a skutečnou vzdálenost odvozu.  
demolice stávající lávky    
"3x I 180:  3*21,9*15,2=998,64 [A]   
10x I 140:  10*14,3*1,7=243,10 [B]   
1x I 140:  14,3*20,0=286,00 [C]  
1x L 80/8:  9,6*20,0=192,00 [D]   
vlnitý plech:  10,0*0,8*15,2=121,60 [E]  
zábradlí:  15,0*15,2=228,00 [F]  
(A+B+C+D+E+F)/1000=2,07 [G]  
demontáž zábradlí stávajícího mostu    
0,025*15,2*2=0,76 [H]  
Celkem: G+H=2,83 [I]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</si>
  <si>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</si>
  <si>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109</t>
  </si>
  <si>
    <t>96713</t>
  </si>
  <si>
    <t>VYBOURÁNÍ ČÁSTÍ KONSTRUKCÍ KAMENNÝCH NA MC</t>
  </si>
  <si>
    <t>S ohledem na předpokládanou vyšší odvozovou vzdálenost se předpokládá vyšší jednotková cena položky. 
Včetně naložení, odvozu a uložení na skládku (skládka zvolena zhotovitelem) nebo deponii. Zhotovitel v ceně zohlední skutečnou vzdálenost odvozu.    
ubourání částí křídel stávajícího mostu (etapa Ia) do úrovně 238,80 m n.m., (1,6+2,4)/2*0,7*1,3+(2,1+2,7)/2*0,7*1,3=4,00 [A]  
ubourání čela klenby, výhradně ručním nářadím, etapa Ia - 0,4*4,2*0,2=0,34 [B]  
vybourání kleneb včetně nadnásypu (plocha příčného řezu 7,04 m2)  a vybourání pilíře: 7,04*5,81=40,90 [C]  
pilíře: 5,8*0,93*0,18+3,14/4*0,93*0,93*0,18=1,09 [D]  
           5,8*1,43*1,09+3,14/4*1,43*1,43*1,09=10,79 [E]  
           5,8*1,93*0,75+3,14/4*1,93*1,93*0,75=10,59 [F]  
vybourání dříků a křídel stávajícího mostu na úroveň 239,50 m n.m. -   
3,3*0,6*0,55+3,1*0,8*0,55=2,45 [G]  
3,0*1,5*0,55+3,2*1,5*0,55=5,12 [H]  
2*4,2*1,0*0,2=1,68 [I]  
vybourání opěr stávajícího mostu na úroveň 238,15 m n.m., resp. 237,40 m n.m. -   
1,6*4,2*1,35=9,07 [J]  
3,0*1,5*1,35-(0,6+1,2)/2*0,7*1,35=5,22 [K]  
3,2*0,7*1,35=3,02 [L]  
1,6*4,2*1,35=9,07 [M]  
3,0*1,5*1,35-(0,6+1,0)/2*0,7*1,35=5,32 [N]  
2,8*0,7*1,35=2,65 [O]  
3,0*2,0*0,75*2=9,00 [P]  
Celkem: A+B+C+D+E+F+G+H+I+J+K+L+M+N+O+P=120,31 [Q]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</si>
  <si>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</si>
  <si>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110</t>
  </si>
  <si>
    <t>96716</t>
  </si>
  <si>
    <t>VYBOURÁNÍ ČÁSTÍ KONSTRUKCÍ ŽELEZOBET</t>
  </si>
  <si>
    <t>S ohledem na předpokládanou vyšší odvozovou vzdálenost se předpokládá vyšší jednotková cena položky. 
Včetně naložení, odvozu a uložení na skládku (skládka zvolena zhotovitelem).    
Zhotovitel v ceně zohlední skutečnou vzdálenost odvozu.    
"etapa Ia"  
"část desky mostovky a římsa stávajícího mostu, šířka 1,4-1,5 m    
bourání výhradně ručním nářadím  "  
"římsa:  0,37*0,79*15,2=4,44 [A]  
deska:  (1,03+1,13)/2*0,4*15,2=6,57 [B]  
ubourání dobetonávek na římsách R1, R2, R2 - viz výkres č. 2.10 - 0,14*0,26*(8,5+3,5+3,5)=0,56 [C]  
Celkem: A+B+C=11,57 [D]</t>
  </si>
  <si>
    <t>SO 205</t>
  </si>
  <si>
    <t>Most přes Mlýnský potok - ev. č .323-008</t>
  </si>
  <si>
    <t>pol. 17120 - 141,80 m3*2,0 t/m3=283,60 [A]  
odečet pol. 12573 - (-1)*11,16 m3*2,0 t/m3=-22,32 [B]  
Celkem: A+B=261,28 [C]</t>
  </si>
  <si>
    <t>pol. 11372 - 30*0,03*2,4t/m3=2,16 [A] 
pol. 11313 - 50*0,04*2,4t/m3=4,80 [B] 
Celkem: A+B=6,96 [C]</t>
  </si>
  <si>
    <t>pol. 11372 - 30*0,07*2,4t/m3=5,04 [A] 
pol. 11313 - 50*0,06*2,4t/m3=7,20 [B] 
Celkem: A+B=12,24 [C]</t>
  </si>
  <si>
    <t>pol. 96616 - 127,49 m3 *2,5 t/m3=318,73 [A]</t>
  </si>
  <si>
    <t>pol. 96713.a - 21,28 m3*2,6 t/m3=55,33 [A]</t>
  </si>
  <si>
    <t>zpevnění povrchu obchůzné trasy silničními panely.  
PEVNÁ CENA</t>
  </si>
  <si>
    <t>30*1,5=45,00 [A]</t>
  </si>
  <si>
    <t>geodetické zaměření spodní stavby stávajícího mostu před zahájením stavby.  
PEVNÁ CENA.</t>
  </si>
  <si>
    <t>cena za vypracování - RDS (realizační dokumentace stavby) objektu SO 205  
PEVNÁ CENA</t>
  </si>
  <si>
    <t>1=1,00 [A]</t>
  </si>
  <si>
    <t>2x v listinné podobě, 2x v digitální formě    
včetně stanovení zatížitelnosti mostu  
PEVNÁ CENA</t>
  </si>
  <si>
    <t>Celkem soubor prací dle SOD a ZOP akce v daném rozsahu, počtu. Dokumentace a rozsah bude odsouhlasen s odevzdáním v počtu a rozsahu definovaným ZOP a SOD.  
PEVNÁ CENA</t>
  </si>
  <si>
    <t>vypracování 1. mostní prohlídky (dle ČSN 736220 a ČSN 736221) včetně zápisu do systému (systém dle požadavku majetkového správce)    
Položka zahrnuje zpracování HMP. 6x tisk + elektronicky  
PEVNÁ CENA</t>
  </si>
  <si>
    <t>Práce geotechnika na stavbě při zakládání mostního objektu. Vyhodnocení souladu s PDPS a RDS.    
Geotechnický průzkum na stavbě při zakládání objektu dle TKP, ČSN a PD - kompletní práce dodavatele včetně vyhodnocení, zápisů, zpráv atp.  
PEVNÁ CENA</t>
  </si>
  <si>
    <t>"odstranění krytu s asfltovým pojivem v rozsahu mostu, předpoklad tl. 0.1 m, , včetně naložení a odvozu na skládku zajištěnou zhotovitelem nebo deponii    
 likvidace v režii zhotovitele; zhotovitel v ceně zohlední možnost zpětného využití na stavbě"</t>
  </si>
  <si>
    <t>I. etapa 20*0,1=2,00 [A]  
III. etapa 30*0,1=3,00 [B]  
a+b=5,00 [C]</t>
  </si>
  <si>
    <t>odstranění dlažby chodníku v nutném rozsahu, včetně odvozu na skládku   
Včetně poplatku za skládku.</t>
  </si>
  <si>
    <t>odstranění silničních obrub včetně betonového lože, včetně naložení a odvozu na skládku   
Včetně poplatku za skládku.</t>
  </si>
  <si>
    <t>3+2+2+2=9,00 [A]</t>
  </si>
  <si>
    <t>předmostí, tl. 0,10 m, odvoz na slkádku zhotovitele, zhotovitel v ceně zohlední možnost zpětného využití na stavbě    
odečteno z cad</t>
  </si>
  <si>
    <t>30*0,10=3,00 [A]</t>
  </si>
  <si>
    <t>dilatační spára mezi vozovkou na mostě a silnicí</t>
  </si>
  <si>
    <t>2*8,6=17,20 [A]</t>
  </si>
  <si>
    <t>Úroveň základové spáry je navržena pod úrovní hladiny podzemní vody a hladiny vody v řece. Do doby provedení základů je nutné uvažovat s nutností čerpání vody ze stavební jámy. Předpokládá se délka čerpání pouze při provádění základových pasů - 15dní 24 hodin deně.</t>
  </si>
  <si>
    <t>čerpání v obou základových jámách - 2*15*24=720,00 [A]</t>
  </si>
  <si>
    <t>11525</t>
  </si>
  <si>
    <t>PŘEVEDENÍ VODY POTRUBÍM DN 600 NEBO ŽLABY R.O. DO 2,0M</t>
  </si>
  <si>
    <t>provizorní převedení vody, běhemdláždění koryta    
včetně dodávky, položení</t>
  </si>
  <si>
    <t>Položka převedení vody na povrchu zahrnuje zřízení, udržování a odstranění příslušného zařízení. Převedení vody se uvádí buď průměrem potrubí (DN) nebo délkou rozvinutého obvodu žlabu (r.o.).</t>
  </si>
  <si>
    <t>12373</t>
  </si>
  <si>
    <t>ODKOP PRO SPOD STAVBU SILNIC A ŽELEZNIC TŘ. I</t>
  </si>
  <si>
    <t>"odkop pod stávajícími zelenými plochami a konstrukčními vrstvami komunikace     
Včetně naložení, odvozu a uložení na skládku (skládka zvolena zhotovitelem).     
Zhotovitel v ceně zohlední skutečnou vzdálenost odvozu."</t>
  </si>
  <si>
    <t>(15+15)*0,3=9,00 [A]</t>
  </si>
  <si>
    <t>"staveništní skládky zeminy - manipulace se zeminou v rozsahu staveniště    
pro položku 17411 - 11,16=11,16 [A]</t>
  </si>
  <si>
    <t>"těžitelnosti,  - dle TKP 4 a ČSN 73 6133     
Včetně naložení, odvozu a uložení na skládku (skládka zvolena zhotovitelem).     
Zhotovitel v ceně zohlední skutečnou vzdálenost odvozu."</t>
  </si>
  <si>
    <t>S ohledem na malé kubatury prací se předpokládá zvýšená jednotková cena položky. 
(2.2+0.6+0.8)*12+(2.5+0.7+0.7)*13+5.5*4+ 1.3*2*6.5=132,80 [B]</t>
  </si>
  <si>
    <t>Uložení na trvalé skládky nebo deponie stavby dle vhodnosti materiálu pro budoucí využití na stavbě.</t>
  </si>
  <si>
    <t>pol. 12373 - 9,0=9,00 [A]  
pol. 13173 - 132,80=132,80 [B]  
Celkem: A+B=141,80 [C]</t>
  </si>
  <si>
    <t>použije se materiál z výkopu  
zásyp základů na líci - 2*0,6*0,6*(1,5+1,5+12,5)=11,16 [A]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</si>
  <si>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</si>
  <si>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</si>
  <si>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</si>
  <si>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hutněný obsyp vpustí zeminou z výkopu</t>
  </si>
  <si>
    <t>1,1*2*1,5+0,6*2*1,5+0,3*14*2=13,50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</si>
  <si>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</si>
  <si>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obsyp na líci křídel - svahové kužele  
na líci křídel - 4*1,2*2,5*0,5*3,0=18,00 [A]</t>
  </si>
  <si>
    <t>dočasné hrázka na návodní a povodní straně mostu během výstavby při převedení vody   
Předpokládá se zpevnění hrázky na povodní straně například panelovou rovnaninou v rámci této položky. V režii stavby.</t>
  </si>
  <si>
    <t>hrázka na návodní straně - 1,0*3,0*4,7=14,10 [A]  
hrázka na povodní straně - 1,5*4,0*4,7=28,20 [B]  
Celkem: A+B=42,30 [C]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</si>
  <si>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</si>
  <si>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ohumusování v tl. 150 mm včetně dovozu a pořízení ornice</t>
  </si>
  <si>
    <t>4,5+8,5+42+41=96,00 [A]</t>
  </si>
  <si>
    <t>18241</t>
  </si>
  <si>
    <t>ZALOŽENÍ TRÁVNÍKU RUČNÍM VÝSEVEM</t>
  </si>
  <si>
    <t>výsevek 30 g/m2    
Uvažuje se 1x posekání nového trávníku, vyhrabání, naložení a odvoz shrabků, složení na kompostárně.    
Zalévání (5-10 l/m2) podle počasí.    
1x přihnojení granulovaným hnojivem pro trávníky (Cereritem 60 g/m2).</t>
  </si>
  <si>
    <t>Zahrnuje dodání předepsané travní směsi, její výsev na ornici, zalévání, první pokosení, to vše bez ohledu na sklon terénu</t>
  </si>
  <si>
    <t>21341</t>
  </si>
  <si>
    <t>DRENÁŽNÍ VRSTVY Z PLASTBETONU (PLASTMALTY)</t>
  </si>
  <si>
    <t>vsakovací vrstva z drenážního polymerbetonu dle TKP 18 a VL 4     
včetně hliníkového perforovaného profilu TR. 4HR. 30*20*2</t>
  </si>
  <si>
    <t>0,007*5,1=0,04 [A]</t>
  </si>
  <si>
    <t>Položka zahrnuje:    
- dodávku předepsaného materiálu pro drenážní vrstvu, včetně mimostaveništní a vnitrostaveništní dopravy    
- provedení drenážní vrstvy předepsaných rozměrů a předepsaného tvaru</t>
  </si>
  <si>
    <t>"Ocelové zápory HEB 140 z oceli S235 (33,7kg/bm)   
Pažení stavební jámy - předpoklad - (8+8)*6,0*33,7*0,001=3,24 [A]   
Ocelové převázky 2xU200 z oceli S235 (2*25,3kg/bm) včetně 10% rezervy na hlavice kotev a ocelové klíny mezi záporami a převázkami   
Pažení stavební jámy - předpoklad - (4+4)*1,1*2*1,4*25,3*0,001=0,62 [B] 
Celkem: A+B=3,86 [C]</t>
  </si>
  <si>
    <t>Pažení stavební jámy - předpoklad - 2*5,0*3,0=30,00 [A]</t>
  </si>
  <si>
    <t>V ceně mikropiloty komplet trubky pofil 89/10 mm, materiál S355 s vystrojením a hlavicemi.</t>
  </si>
  <si>
    <t>Mikropiloty komplet - (13+13)*10,0=260,00 [A]</t>
  </si>
  <si>
    <t>zajištění stavební jámy pro výkop základů - 2*3,0*12,0=72,00 [A]</t>
  </si>
  <si>
    <t>Třída vrtatelnosti I-II se předpokládá na délku 80% vrtů. 
Délka vrtání mikropilot z předpokládané pilotážní plošiny - 80%*(13+13)*(10,0+0,8)      0,8*(13+13)*(10,0+0,8)=224,64 [A] 
Jedná se o předpokládané maximální kubatury prací. Skutečné množství prací bude upřesněno dle přesného návrhu v RDS dokumentaci 
Třída vrtatelnosti I-II se předpokládá na délku 80% vrtů. 
Vrty pro zemní kotvy pažení - 80%*(4+4)*10,0      0,8*(4+4)*10,0=64,00 [B] 
Celkem: A+B=288,64 [C]</t>
  </si>
  <si>
    <t>Třída vrtatelnosti dle IG průzkumu, který je přílohou dokumentace. Vrtání také skrz stávající betonový základ mostu a nábřežních zdí.   
Včetně odvozu na deponii v režii zhotovitele nebo trvalou skládku do dodavatelem určené vzdálenosti dle vhodnosti materiálu pro další použití na stavbě, vč. uložení a poplatku za skládku.   
Jedná se o předpokládané maximální kubatury prací. Skutečné množství prací bude upřesněno dle přesného návrhu v RDS dokumentaci   
Zde se předpokládá vrtáním průměrem 250mm s pažením. V případě použití většího průměru vrtáku zhotovitelem si náklady na tuto činnost si musí zhotovitel rozpustit do jednotkové ceny.</t>
  </si>
  <si>
    <t>Třída vrtatelnosti I-II se předpokládá na délku 70% vrtů.  
Pažení stavební jámy - předpoklad - 70%*(8+8)*6,0          0,70*(8+8)*6,0=67,20 [A]</t>
  </si>
  <si>
    <t>Délka vrtání mikropilot z předpokládané pilotážní plošiny - 20%*(13+13)*(10,0+0,8)                       0,2*(13+13)*(10,0+0,8)=56,16 [A] 
Jedná se o předpokládané maximální kubatury prací. Skutečné množství prací bude upřesněno dle přesného návrhu v RDS dokumentaci 
Třída vrtatelnosti III-IV se předpokládá na délku 20% vrtů. 
Vrty pro zemní kotvy pažení - 20%*(4+4)*10,0         0,2*(4+4)*10,0=16,00 [B] 
Celkem: A+B=72,16 [C]</t>
  </si>
  <si>
    <t>Třída vrtatelnosti III-IV se předpokládá na délku 30% vrtů.  
Pažení stavební jámy - předpoklad - 30%*(8+8)*6,0            0,30*(8+8)*6,0=28,80 [A]</t>
  </si>
  <si>
    <t>Kotvy pažení - 4+4=8,00 [A]</t>
  </si>
  <si>
    <t>285392</t>
  </si>
  <si>
    <t>DODATEČNÉ KOTVENÍ VLEPENÍM BETONÁŘSKÉ VÝZTUŽE D DO 16MM DO VRTŮ</t>
  </si>
  <si>
    <t>Kotvy pro napojení dobetonávky nábřežní zdi na stávající nábřeží zeď.  
Předpoklad - 2*14=28,00 [A]</t>
  </si>
  <si>
    <t>Položka zahrnuje:   
dodání výztuže předepsaného profilu a předepsané délky (do 600mm)   
provedení vrtu předepsaného profilu a předepsané délky (do 300mm)   
vsunutí výztuže do vyvrtaného profilu a její zalepení předepsaným pojivem   
případně nutné lešení</t>
  </si>
  <si>
    <t>Těsnící fólie s dle požadavků ČSN 73 6244 v přechodových oblastech  
za opěrami - 2*3,0*10,75=64,50 [A]</t>
  </si>
  <si>
    <t>kompletní konstrukce kotvení říms vč. dodávky, PKO, vrtů, vlepení  
celkem kotvy říms (po 1m) - 11+10=21,00 [A]</t>
  </si>
  <si>
    <t>třída betonu dle ČSN EN 206+A2</t>
  </si>
  <si>
    <t>0,9*5,2+0,26*4,9+0,31*10,52=9,22 [A]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</si>
  <si>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</si>
  <si>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předpoklad 0,135 t/m3 - výztuž dle návrhu v RDS dokumentaci</t>
  </si>
  <si>
    <t>celkem odhad - 0,135 t/m3*9,22 m3 =1,24 [A]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</si>
  <si>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</si>
  <si>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327315</t>
  </si>
  <si>
    <t>ZDI OPĚRNÉ, ZÁRUBNÍ, NÁBŘEŽNÍ Z PROSTÉHO BETONU DO C30/37</t>
  </si>
  <si>
    <t>Napojení nábřežních zdí na támové stojky mostu.   
předpoklad - 2* 0,4*1,6*0,6=0,77 [A]</t>
  </si>
  <si>
    <t>Konstrukce dřevěného zábradlí podél provizorního chodníku, včetně kotvení do záporového pažení nebo na stávající konstrukci mostu. Předpokládá se zábradlí dle návrhu v RDS délky 18m. Včetně odstranění.</t>
  </si>
  <si>
    <t>Dočasné třímadlové zábradlí - 18,0*0,03 m3/m=0,54 [A]</t>
  </si>
  <si>
    <t>389325</t>
  </si>
  <si>
    <t>MOSTNÍ RÁMOVÉ KONSTRUKCE ZE ŽELEZOBETONU C30/37</t>
  </si>
  <si>
    <t>včetně křídel  
třída betonu dle ČSN EN 206+A2  
3,7*11,4+2*5,4*0,3+2,9*1,8*0,3+1,9*1,8*0,3=48,01 [A]</t>
  </si>
  <si>
    <t>389365</t>
  </si>
  <si>
    <t>VÝZTUŽ MOSTNÍ RÁMOVÉ KONSTRUKCE Z OCELI 10505, B500B</t>
  </si>
  <si>
    <t>110 kg/m3</t>
  </si>
  <si>
    <t>předpoklad 0,180 t/m3 - výztuž dle návrhu v RDS dokumentaci  
celkem odhad - 0,180 t/m3*48,01 m3 =8,64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</si>
  <si>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</si>
  <si>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podkladní beton pod základové pasy - 2*0,15*1,40*11,6=4,87 [A]  
pod drenáže - 0,5*0,3*(2*10,5)=3,15 [B]  
Celkem: A+B=8,02 [C]</t>
  </si>
  <si>
    <t>beton pod dlažbu, C20/25 nXF3 tl. min. 150 mm</t>
  </si>
  <si>
    <t>1*20*0,15*2+3,5*0,7*2*2=15,80 [A]  
dlažba z lom. kamene tl. 150 mm se zaspárováním cemenovou maltou  
0,8*0,5*(5+5)=4,00 [B]  
Celkem: A+B=19,80 [C]</t>
  </si>
  <si>
    <t>"Z mezerovitého betonu dle TKP 18</t>
  </si>
  <si>
    <t>celkem obetonování drenáže - 0,3*0,3*(2*10,5)=1,89 [A]</t>
  </si>
  <si>
    <t>45852</t>
  </si>
  <si>
    <t>VÝPLŇ ZA OPĚRAMI A ZDMI Z KAMENIVA DRCENÉHO</t>
  </si>
  <si>
    <t>Materiál "zásyp za opěrou" dle ČSN 73 6244 na dané ID dle materiálu.</t>
  </si>
  <si>
    <t>Zásyp rubu mostu - 2*2,4*2,3*12,0=132,48 [A]</t>
  </si>
  <si>
    <t>přechodový klín z mezerovitého betonu</t>
  </si>
  <si>
    <t>za opěrami - 2*(0,15+0,7)/2*2,5*10,8=22,95 [A]</t>
  </si>
  <si>
    <t>dlažba z lom. kamene tl. 150 mm se zaspárováním cemenovou maltou</t>
  </si>
  <si>
    <t>1*20*0,15*2+3,5*0,7*2*2=15,80 [A]</t>
  </si>
  <si>
    <t>PS-E 0,30 kg/m2 ČSN 736129</t>
  </si>
  <si>
    <t>ACO 11+ 50/70 v tl. 40 mm ČSN EN 13108-1</t>
  </si>
  <si>
    <t>ACL 16+ 50/70, 60 mm ČSN EN 13108-1</t>
  </si>
  <si>
    <t>575C53</t>
  </si>
  <si>
    <t>LITÝ ASFALT MA IV (OCHRANA MOSTNÍ IZOLACE) 11 TL. 40MM</t>
  </si>
  <si>
    <t>MA 11 IV 35 mm ČSN EN 13108-6</t>
  </si>
  <si>
    <t>chodník - dlažba obdelník 0,2 x 0,1 m,  barva přírodní DL.I       
 tl. 60 mm včetně ložné vrstvy L frakce 4-8 tl. 40 mm</t>
  </si>
  <si>
    <t>58920</t>
  </si>
  <si>
    <t>VÝPLŇ SPAR MODIFIKOVANÝM ASFALTEM</t>
  </si>
  <si>
    <t>těsnění podél obrubníků a mezi asfaltovým povrchem na mostě a mimo most, trvale pružná zálivka</t>
  </si>
  <si>
    <t>položka zahrnuje:    
- dodávku předepsaného materiálu    
- vyčištění a výplň spar tímto materiálem</t>
  </si>
  <si>
    <t>711111</t>
  </si>
  <si>
    <t>IZOLACE BĚŽNÝCH KONSTRUKCÍ PROTI ZEMNÍ VLHKOSTI ASFALTOVÝMI NÁTĚRY</t>
  </si>
  <si>
    <t>betonové plochy pod terénem</t>
  </si>
  <si>
    <t>izolace základů - 2*(1,15+0,95)*11,5+4*1,0*0,62=50,78 [A]  
izolace líce křídel - 1,5*(2,2+3,2+2*3,0)+0,3*(1,7+1,8+2,0+2,0)=19,35 [B]  
Celkem: A+B=70,13 [C]</t>
  </si>
  <si>
    <t>svislá plocha rubu stěn rámu - 2*2,1*11,1=46,62 [A]  
rub křídel - 4*2,5*2,0=20,00 [B]  
Celkem: A+B=66,62 [C]</t>
  </si>
  <si>
    <t>711442</t>
  </si>
  <si>
    <t>IZOLACE MOSTOVEK CELOPLOŠNÁ ASFALTOVÝMI PÁSY S PEČETÍCÍ VRSTVOU</t>
  </si>
  <si>
    <t>izolace nosné konstrukce včetně přetažení na opěry   
Lze použít pouze izolační systém schválený Ministerstvem dopravy.</t>
  </si>
  <si>
    <t>povrch nosné konstrukce - 5,1*11,45=58,40 [A]  
povrch křídel - 0,3*(2,9+1,9+2,75+2,7)=3,08 [B]  
Celkem: A+B=61,48 [C]</t>
  </si>
  <si>
    <t>Ochrana pod římsami a chodníky asfaltovými pásy s Al-vložkou.</t>
  </si>
  <si>
    <t>pod chodníkem na NK - 2,75*5,1=14,03 [A]  
pod chodníkem na křídlech - 0,60*(1,95+2,9)=2,91 [B]  
pod římsou - 0,60*(2,7+2,7)=3,24 [C]  
Celkem: A+B+C=20,18 [D]</t>
  </si>
  <si>
    <t>položka zahrnuje:   
- dodání  předepsaného ochranného materiálu   
- zřízení ochrany izolace</t>
  </si>
  <si>
    <t>711519</t>
  </si>
  <si>
    <t>OCHRANA IZOLACE PODZEMNÍCH OBJEKTŮ TEXTILIÍ</t>
  </si>
  <si>
    <t>ochrana izolace netkanou geotextilií min. 600 g/m2 - svislé plochy</t>
  </si>
  <si>
    <t>položka 711111 - 70,13=70,13 [A]  
položka 711112 - 66,62=66,62 [B]  
ochrana těsnící fólie - 2*2*3,0*10,75=129,00 [C]  
Celkem: A+B+C=265,75 [D]</t>
  </si>
  <si>
    <t>Pletivo na zábradlí - 18,0*1,2=21,60 [A]</t>
  </si>
  <si>
    <t>Nátěr boků rámové příčle a křídel pod římsami a chodníky.</t>
  </si>
  <si>
    <t>pod chodníkem vlevo - 0,2*(2,2+3,2)+0,5*4,5=3,33 [A]  
pod římsou vpravo - 0,2*(3,0+3,0)+0,5*4,5=3,45 [B]  
Celkem: A+B=6,78 [C]</t>
  </si>
  <si>
    <t>ochranný nátěr obrubníkové hrany na mostě dle VL4, typ SA dle tab. č.5 TKP 31</t>
  </si>
  <si>
    <t>0,38*(5,2+10,55)=5,99 [A]</t>
  </si>
  <si>
    <t>celkem - 4*(0,3+0,45)=3,00 [A]</t>
  </si>
  <si>
    <t>Obetonování drenáže součástí položky 45160 a lože 451311.   
vodorovná rubová drenáž  - 2*10,5=21,00 [A]</t>
  </si>
  <si>
    <t>chráničky PE 90/75 v římse</t>
  </si>
  <si>
    <t>87633</t>
  </si>
  <si>
    <t>CHRÁNIČKY Z TRUB PLASTOVÝCH DN DO 150MM</t>
  </si>
  <si>
    <t>chráničky PE 110/94 v římse</t>
  </si>
  <si>
    <t>5*5,2=26,00 [A]</t>
  </si>
  <si>
    <t>9112A3</t>
  </si>
  <si>
    <t>ZÁBRADLÍ MOSTNÍ S VODOR MADLY - DEMONTÁŽ S PŘESUNEM</t>
  </si>
  <si>
    <t>odstranění zábradlí na stávajícím mostě    
Včetně odvozu a uložení na skládku zhotovitele, zhotovitel v ceně zohlední výzisk z materiálu a skutečnou vzdálenost odvozu.</t>
  </si>
  <si>
    <t>15+9+9=33,00 [A]</t>
  </si>
  <si>
    <t>položka zahrnuje:    
- demontáž a odstranění zařízení    
- jeho odvoz na předepsané místo</t>
  </si>
  <si>
    <t>včetně všech kotvících prvků a protikorozní ochrany dle TZ    
10.9m výšky 1.1m    
20m výšky 1.3m z toho 9.7m naváděcího zábradlí včetně patek z betonu</t>
  </si>
  <si>
    <t>10,9+10,3+2*4,85=30,90 [A]</t>
  </si>
  <si>
    <t>"pouze pronájem na danou stavbu   
montáž svodidla pro 1.etapu - 64=64,00 [A] 
přemístění svodidla mezi etapami - 64=64,00 [B] 
Celkem: A+B=128,00 [C]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</si>
  <si>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</si>
  <si>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pouze pronájem na danou stavbu   
demontáž a odvoz po 2.etapě - 64=64,00 [A]</t>
  </si>
  <si>
    <t>položka zahrnuje:  
- demontáž a odstranění zařízení  
- jeho odvoz na předepsané místo</t>
  </si>
  <si>
    <t>celek</t>
  </si>
  <si>
    <t>"pouze pronájem na danou stavbu   
Položka zahrnuje nájem na danou dobu předpokládané výstavby - 8 měsíců. Při neoprávněném delším trvání akce bude čerpán pouze maximální počet jednotek položky.   
svodidla při obou etapách - 8*30*64=15 360,00 [A]</t>
  </si>
  <si>
    <t>položka zahrnuje denní sazbu za pronájem zařízení  
počet měrných jednotek se určí jako součin délky zařízení a počtu dnů použití</t>
  </si>
  <si>
    <t>betonový záhonový obrubník 0,1x0,25x1/0,5 m, včetně betonového lože s boční opěrou min. 0,10 m, beton C25/30nXF3</t>
  </si>
  <si>
    <t>řezání obrusné vrstvy mezi asf. povrchem na mostě a mimo most</t>
  </si>
  <si>
    <t>919133</t>
  </si>
  <si>
    <t>ŘEZÁNÍ BETONOVÝCH KONSTRUKCÍ TL DO 150MM</t>
  </si>
  <si>
    <t>zarovnání stávající nábřežní zdi řezem na líci  
předpoklad - 2*(1,5+0,5)=4,00 [A]</t>
  </si>
  <si>
    <t>položka zahrnuje řezání betonových konstrukcí v předepsané tloušťce, včetně spotřeby vody</t>
  </si>
  <si>
    <t>pružná zálivka, dilatační spára mezi vozovkou na mostě a silnicí</t>
  </si>
  <si>
    <t>936502</t>
  </si>
  <si>
    <t>DROBNÉ DOPLŇK KONSTR KOVOVÉ POZINK</t>
  </si>
  <si>
    <t>ocelová konzola pro tlakovou kanalizaci, 3ks včetně kotevních prvků a podlití</t>
  </si>
  <si>
    <t>(10,7+1,1+10)*3=65,40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</si>
  <si>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</si>
  <si>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"vybourání stávajících říms, nosné konstrukce a nábřežních zdí,    
Včetně odvozu a uložení na skládku zhotovitele, zhotovitel v ceně zohlední výzisk z materiálu a skutečnou vzdálenost odvozu."</t>
  </si>
  <si>
    <t>S ohledem na předpokládanou vyšší odvozovou vzdálenost se předpokládá vyšší jednotková cena položky. 
římsy a NK 0,25*9.2+0.2*6.5+0.4*8.5+3.8*6.7=32,46 [A]  
spodníní stavba 2,1*8,5*2+2,1*8,5+3,5*2+3*2+17,8*0,8+17,8*0,8=95,03 [B]  
Celkem: A+B=127,49 [C]</t>
  </si>
  <si>
    <t>"ocelové nosníky NK lávky,     
Včetně odvozu a uložení na skládku zhotovitele, zhotovitel v ceně zohlední výzisk z materiálu a skutečnou vzdálenost odvozu."</t>
  </si>
  <si>
    <t>26,3*2*6,6*0,001=0,35 [A]</t>
  </si>
  <si>
    <t>Včetně naložení, odvozu a uložení na skládku (skládka zvolena zhotovitelem).     
Zhotovitel v ceně zohlední skutečnou vzdálenost odvozu.</t>
  </si>
  <si>
    <t>S ohledem na předpokládanou vyšší odvozovou vzdálenost se předpokládá vyšší jednotková cena položky. 
opěry lávky - 0,65*2*0,8*2=2,08 [A]  
dlažba v korytě - 2*1,2*20*0,40=19,20 [B]  
Celkem: A+B=21,28 [C]</t>
  </si>
  <si>
    <t>97817</t>
  </si>
  <si>
    <t>ODSTRANĚNÍ MOSTNÍ IZOLACE</t>
  </si>
  <si>
    <t>Včetně naložení, odvozu a uložení na skládku (skládka zvolena zhotovitelem) včetně poplatku za likvidaci odpadu.  
Zhotovitel v ceně zohlední skutečnou vzdálenost skládky.</t>
  </si>
  <si>
    <t>Položka zahrnuje:    
- položka zahrnuje veškeré práce plynoucí z technologického předpisu a z platných předpisů    
- veškerou manipulaci s vybouranou sutí a hmotami včetně uložení na skládku.    
Položka nezahrnuje:    
- poplatek za skládku, který se vykazuje v položce 0141** (s výjimkou malého množství bouraného materiálu, kde je možné poplatek zahrnout do jednotkové ceny bourání – tento fakt musí být uveden v doplňujícím textu k položce)</t>
  </si>
  <si>
    <t>SO 306</t>
  </si>
  <si>
    <t>Odvodnění komunikace II/323 v km 22,005 - 22,166</t>
  </si>
  <si>
    <t>Zemina a nestmelené vrstvy kód 17 05 04.</t>
  </si>
  <si>
    <t>viz pol. 17120  382,15*1,600=611,44 [A]</t>
  </si>
  <si>
    <t>Zaměření skutečného provedení díla ke kolaudaci stavby (tiskem 3x + digitální data v otevřeném formátu).     
Pouze SO 306.   
PEVNÁ CENA</t>
  </si>
  <si>
    <t>131738</t>
  </si>
  <si>
    <t>HLOUBENÍ JAM ZAPAŽ I NEPAŽ TŘ. I, ODVOZ DO 20KM</t>
  </si>
  <si>
    <t>Hloubení jam pažených  pro šachty a vpusti   
Včetně vodorovného a svislého přemístění, naložení a odvozu a uložení na skládku (skládka zvolena zhotovitelem).   
Zhotovitel v ceně zohlední skutečnou vzdálenost odvozu.   
Výkres č. D.9,1, D9,4, D.9,5</t>
  </si>
  <si>
    <t>šachty: 2,7*2,7*(1,33+1,38+1,46+1,66+2,06+1,96+2,27+2,43)=106,07 [A]  
vpusti: 1,75*1,75*(4*1,47+3*1,77+2,06)=40,58 [B]  
a+b=146,65 [C]</t>
  </si>
  <si>
    <t>pažený výkop pro potrubí   
Včetně vodorovného a svislého přemístění, naložení a odvozu a uložení na skládku (skládka zvolena zhotovitelem).   
Zhotovitel v ceně zohlední skutečnou vzdálenost odvozu.   
výkres č. D.9,3</t>
  </si>
  <si>
    <t>42,9*0,9*(1,42+0,1-0,5)=39,38 [A]  
52,0*1,1*1,03=58,92 [B]  
66,7*1,1*1,87=137,20 [C]  
a+b+c=235,50 [D]</t>
  </si>
  <si>
    <t>uložení odkopané zeminy na skládku odpadu</t>
  </si>
  <si>
    <t>146,65+235,5=382,15 [A]</t>
  </si>
  <si>
    <t>17481</t>
  </si>
  <si>
    <t>ZÁSYP JAM A RÝH Z NAKUPOVANÝCH MATERIÁLŮ</t>
  </si>
  <si>
    <t>hutněný zásyp potrubí vhodným materiálem, hutněno po 300 mm   
včetně nákupu materiálu, dopravy a uložení, včetně zhutnění   
výkres č. D.9.3</t>
  </si>
  <si>
    <t>42,9*0,9*(1,02-0,1-0,5)=16,22 [B]  
52,0*1,1*(1,03-0,1-0,6)=18,88 [C]  
66,7*1,1*(1,87-0,1-0,6)=85,84 [D]  
b+c+d=120,94 [E]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</si>
  <si>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</si>
  <si>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hutněný obsyp šachet a vpustí vhodným materiálem   
včetně nákupu materiálu, dopravy a uložení, včetně zhutnění   
výkres č. D.9.1, D.9.4, D.9.5</t>
  </si>
  <si>
    <t>2,7*2,7*(1,07+1,13+1,21+1,4+1,81+1,71+2,02+2,18)-12,53*0,62*0,62*3,14=76,22 [A]  
1,75*1,75*(4*1,27+3*1,57+1,86)-11,33*3,14*0,275*0,275=32,99 [B]  
a+b=109,21 [C]</t>
  </si>
  <si>
    <t>obsyp štěrkopískem frakce 0-22 mm nad potrubím tl. min. 300mm   
včetně nákupu materiálu, dopravy a uložení, včetně zhutnění   
výkres č. D.9.3</t>
  </si>
  <si>
    <t>42,9*0,9*0,5-42,07*3,14*0,1*0,1=17,98 [A]  
(52,0+66,7)*1,1*0,6-118,7*3,14*0,15*0,15=69,96 [B]  
a+b=87,94 [C]</t>
  </si>
  <si>
    <t>beton C12/15 - podklad vpustí a odvod. žlábku   
výkres č. D.9.5</t>
  </si>
  <si>
    <t>8*0,7*0,7*0,2+3,9*0,65*0,20=1,29 [A]</t>
  </si>
  <si>
    <t>45152</t>
  </si>
  <si>
    <t>PODKLADNÍ A VÝPLŇOVÉ VRSTVY Z KAMENIVA DRCENÉHO</t>
  </si>
  <si>
    <t>štěrkové lože o zrnitosti 10/16 - podklad šachet   
výkres č. D.9.4</t>
  </si>
  <si>
    <t>8*2,7*2,7*0,15=8,75 m3</t>
  </si>
  <si>
    <t>45157</t>
  </si>
  <si>
    <t>PODKLADNÍ A VÝPLŇOVÉ VRSTVY Z KAMENIVA TĚŽENÉHO</t>
  </si>
  <si>
    <t>štěrkopískové lože pod potrubí   
výkres č. D.9.3</t>
  </si>
  <si>
    <t>42,9*0,9*0,1=3,86 [A]  
(52,0+66,7)*1,1*0,1=13,06 [B]  
a+b=16,92 [C]</t>
  </si>
  <si>
    <t>vyústění potrubí do odvodňovacvého kanálu   
výkres č. D.9.1</t>
  </si>
  <si>
    <t>1,3*1,5*0,3=0,6 m3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</si>
  <si>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</si>
  <si>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PVC DN 200, SN8 - připojovací potrubí od vpustí,   
včetně tvarovek   
výkres č. D.9.3, D.9.5</t>
  </si>
  <si>
    <t>8+4,2+2,0+3,7+3,3+15+4,6+1,1+1,1=43,00 [A]</t>
  </si>
  <si>
    <t>87445</t>
  </si>
  <si>
    <t>POTRUBÍ Z TRUB PLASTOVÝCH ODPADNÍCH DN DO 300MM</t>
  </si>
  <si>
    <t>potrubí PP DN 300, SN12,   
včetně tvarovek   
výkres č. D.9.3</t>
  </si>
  <si>
    <t>52,0+66,7=118,70 [A] m</t>
  </si>
  <si>
    <t>894145</t>
  </si>
  <si>
    <t>ŠACHTY KANALIZAČNÍ Z BETON DÍLCŮ NA POTRUBÍ DN DO 300MM</t>
  </si>
  <si>
    <t>šachty ŠD1 - ŠD8 s prefabrikovanými dny včetně poklopů D400 nebo B125, dle zatížení - viz tabulka šachet na konci TZ,   
včetně lože z betonu C12/15 tl. 100 mm   
výkres č. D.9.1, D.9.4</t>
  </si>
  <si>
    <t>položka zahrnuje:   
- poklopy s rámem, mříže s rámem, stupadla, žebříky, stropy z bet. dílců a pod.   
- předepsané betonové skruže, prefabrikované nebo monolitické betonové dno   
- dodání  dílce  požadovaného  tvaru  a  vlastností,  jeho  skladování,  doprava  a  osazení  do 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   
- předepsané podkladní konstrukce</t>
  </si>
  <si>
    <t>89712</t>
  </si>
  <si>
    <t>VPUSŤ KANALIZAČNÍ ULIČNÍ KOMPLETNÍ Z BETONOVÝCH DÍLCŮ</t>
  </si>
  <si>
    <t>vpustě s kalovým prostorem a košem na splaveniny, včetně rovné litinové mříže D400   
výkres č. D.9.5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</si>
  <si>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předepsané podkladní konstrukce</t>
  </si>
  <si>
    <t>897543</t>
  </si>
  <si>
    <t>VPUSŤ ODVOD ŽLABŮ Z POLYMERBETONU SV. ŠÍŘKY DO 200MM</t>
  </si>
  <si>
    <t>zatížení D400, šířka žlabu 235 mm, s kalovým košem</t>
  </si>
  <si>
    <t>položka zahrnuje dodávku a osazení předepsaného dílce včetně mříže   
nezahrnuje předepsané podkladní konstrukce</t>
  </si>
  <si>
    <t>89947</t>
  </si>
  <si>
    <t>VÝŘEZ, VÝSEK, ÚTES NA POTRUBÍ DN DO 600MM</t>
  </si>
  <si>
    <t>přeříznutí ocelové chráničky DN 500 a potrubí DN 250 URIB - šachta ŠD8   
výkres č. D.9.1, D.9.2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</si>
  <si>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</si>
  <si>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</si>
  <si>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</si>
  <si>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DN 300   
výkres č. D.2.1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</si>
  <si>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</si>
  <si>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93543</t>
  </si>
  <si>
    <t>ŽLABY Z DÍLCŮ Z POLYMERBETONU SVĚTLÉ ŠÍŘKY DO 200MM VČETNĚ MŘÍŽÍ</t>
  </si>
  <si>
    <t>Stavební šířka 235 mm, se spádem, s litinovou hranou a mříží, zatížení D400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</si>
  <si>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</si>
  <si>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96687</t>
  </si>
  <si>
    <t>VYBOURÁNÍ ULIČNÍCH VPUSTÍ KOMPLETNÍCH</t>
  </si>
  <si>
    <t>položka zahrnuje:   
- kompletní bourací práce včetně nezbytného rozsahu zemních prací,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</si>
  <si>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321</t>
  </si>
  <si>
    <t>Přeložka tlakové kanalizace</t>
  </si>
  <si>
    <t>Zemina a nestmelené materiály, pol. 17120 kód 17 05 04.</t>
  </si>
  <si>
    <t>147,74+15,68=163,42 [A]  
a*1,600=261,47 [B]</t>
  </si>
  <si>
    <t>Zaměření skutečného provedení díla ke kolaudaci stavby (tiskem 4x + digitální data v otevřeném formátu).     
Pouze SO 321.     
PEVNÁ CENA</t>
  </si>
  <si>
    <t>Vypracování geometrického plánu pro věcná břemenam, pouze SO 321.   
Včetně potvrzení KÚ pro Královéhradecký kraj (12 x tiskem).   
Délka stavby 0,555 km.   
PEVNÁ CENA</t>
  </si>
  <si>
    <t>Hloubení rýh pro potrubí, pažené   
Včetně naložení, odvozu a uložení na skládku (skládka zvolena zhotovitelem).   
Zhotovitel v ceně zohlední skutečnou vzdálenost odvozu.   
Výkres č. D.10.3</t>
  </si>
  <si>
    <t>finální trasa 15,24*1,5*0,9+15,0*1,65*0,9+13,84*1,5*0,9+47,5*1,12*0,9+44,83*0,95*0,9=147,74 [A]  
provizorní trasa 6,2*0,95*0,9+8,9*0,95*0,9+(13,8-7,4)*0,48*0,9=15,68 [B]  
a+b=163,42 [C]</t>
  </si>
  <si>
    <t>uložení odkopané zeminy na trvalou skládku odpadu</t>
  </si>
  <si>
    <t>147,74+15,68=163,42 [A]</t>
  </si>
  <si>
    <t>hutněný zásyp potrubí vhodným materiálem, hutněno po 300 mm včetně nákupu materiálu, dopravy, uložení a zhutnění   
výkres č. D.10.3</t>
  </si>
  <si>
    <t>finální trasa 15,24*(1.5-0.5)*0.9+15*(1.65-0.5)*0.9+13.84*(1.5-0.5)*0.9+47.5*(1.12-0.5+0.04)*0.9+44.88*(0.95-0.5+0.22)*0.9=96,97 [A]  
provizorní trasa (8.9+6.2)*(0.95-0.5)*0.9+6.4*0.5*0.9=9,00 [B]  
a+b=105,97 [C]</t>
  </si>
  <si>
    <t>"obsyp pískem nad potrubím tl. min. 300mm, včetně nákupu materiálu, dopravy a uložení, včetně zhutnění   
výkres č. D.10.3</t>
  </si>
  <si>
    <t>136.41*0.4*0.9-136.41*3.14*0.05*0.05=48,04 [B]  
21.5*0.4*0.9-21.5*3.14*0.05*0.05=7,57 [A]  
a+b=55,61 [C]</t>
  </si>
  <si>
    <t>pískové lože pod potrubí   
výkres č. D.10.3</t>
  </si>
  <si>
    <t>(15.24+15.0+13.84+47.5+44.83)*0,1*0.9=12,28 [B]  
(6.2+8.9+6.4)*0.1*0.9=1,94 [A]  
a+b=14,22 [C]</t>
  </si>
  <si>
    <t>71342</t>
  </si>
  <si>
    <t>IZOLACE TEPELNÁ POTRUBÍ SNÍMATELNÁ</t>
  </si>
  <si>
    <t>potrubní izolační pouzdro z minerální plsti, tl. stěny izolace min. 60 mm, opatřeným na svém povrchu vyztuženou hliníkovou fólií   
výkres č. D.10.3</t>
  </si>
  <si>
    <t>(14+14)*2*3.14*0.05=8,79 [A]</t>
  </si>
  <si>
    <t>položka zahrnuje:   
- dodání a uložení předepsaného izolačního materiálu předepsaným způsobem včetně vnitrostaveništní a mimostaveništní dopravy   
- veškerý upevňovací a pomocný materiál   
- předepsané přesahy (nezapočítávají se do výměry)</t>
  </si>
  <si>
    <t>72221</t>
  </si>
  <si>
    <t>VODOVODNÍ ARMATURY</t>
  </si>
  <si>
    <t>kalník DN 100 - 2 ks   
vzdušník DN 100 - 2 ks   
výkres č. D.10.3</t>
  </si>
  <si>
    <t>- výrobní dokumentaci (včetně technologického předpisu)   
- dodání veškerého instalačního a  pomocného  materiálu  (trouby,  trubky,  armatury,  tvarové  kusy,  spojovací a těsnící materiál a pod.), podpěrných, závěsných, upevňovacích prvků, včetně potřebných úprav   
- zednické výpomoci, jako je vysekávání kapes a rýh, jejich vyplnění a začištění   
- úprava podkladu a osazení podpěr, osazení a očištění podkladu a podpěr   
- zřízení plně funkční instalace, kompletní soustavy, podle příslušného technologického předpisu   
- zřízení instalace i jednotlivých částí po etapách, včetně pracovních spar a spojů   
- úprava a příprava prostupů, okolí podpěr, zaústění a napojení a upevnění odpadních výustek   
- ochrana potrubí nátěrem, včetně úpravy povrchu, případně izolací, nejsou-li tyto práce předmětem jiné položky   
- úprava, očištění a ošetření prostoru kolem instalace   
- provedení požadovaných (i etapových) tlakových zkoušek, proplachu a desinfekce potrubí.</t>
  </si>
  <si>
    <t>86645</t>
  </si>
  <si>
    <t>CHRÁNIČKY Z TRUB OCELOVÝCH DN DO 300MM</t>
  </si>
  <si>
    <t>ocelové chráničky průměr 324*5 mm   
výkres č. D.10.3</t>
  </si>
  <si>
    <t>15+9=24,00 [A]</t>
  </si>
  <si>
    <t>položky pro zhotovení potrubí platí bez ohledu na sklon.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   
- opláštění dle dokumentace a nutné opravy opláštění při jeho poškození</t>
  </si>
  <si>
    <t>87327</t>
  </si>
  <si>
    <t>POTRUBÍ Z TRUB PLASTOVÝCH TLAKOVÝCH SVAŘOVANÝCH DN DO 100MM</t>
  </si>
  <si>
    <t>PE D 110x10 mm, PE100RC - potrubí tlakové kanalizace,   
včetně tvarovek   
výkres č. D.10.1, D.10.3</t>
  </si>
  <si>
    <t>161.85+40.7+13.8=216,35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</si>
  <si>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tlakové zkoušky ani proplach a dezinfekci</t>
  </si>
  <si>
    <t>87827</t>
  </si>
  <si>
    <t>NASUNUTÍ PLAST TRUB DN DO 100MM DO CHRÁNIČKY</t>
  </si>
  <si>
    <t>včetně objímek a utěsnění konců chrániček   
výkres č. D.10.3</t>
  </si>
  <si>
    <t>24=24,00 [A]</t>
  </si>
  <si>
    <t>položka zahrnuje:   
pojízdná sedla (objímky)   
případně předepsané utěsnění konců chráničky   
nezahrnuje dodávku potrubí</t>
  </si>
  <si>
    <t>89917</t>
  </si>
  <si>
    <t>KOVOVÉ DOPLŇKY TRUB VEDENÍ</t>
  </si>
  <si>
    <t>konzoly pro uložení potrubí z PE na mostech   
výkres č. D.10.3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</si>
  <si>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                           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</si>
  <si>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899308</t>
  </si>
  <si>
    <t>DOPLŇKY NA POTRUBÍ - SIGNALIZAČ VODIČ</t>
  </si>
  <si>
    <t>signalizační vodič CYY 2,5 mm2   
výkres č. D.10.3</t>
  </si>
  <si>
    <t>- Položka zahrnuje veškerý materiál, výrobky a polotovary, včetně mimostaveništní a vnitrostaveništní dopravy (rovněž přesuny), včetně naložení a složení,případně s uložením.    
- položka signalizační vodič zahrnuje i kontrolní vývody.</t>
  </si>
  <si>
    <t>899309</t>
  </si>
  <si>
    <t>DOPLŇKY NA POTRUBÍ - VÝSTRAŽNÁ FÓLIE</t>
  </si>
  <si>
    <t>výstražná fólie š=330 mm   
výkres č. D.10.3</t>
  </si>
  <si>
    <t>136.41+21.5=157,91 [A]</t>
  </si>
  <si>
    <t>- Položka zahrnuje veškerý materiál, výrobky a polotovary, včetně mimostaveništní a vnitrostaveništní dopravy (rovněž přesuny), včetně naložení a složení,případně s uložením.</t>
  </si>
  <si>
    <t>89942</t>
  </si>
  <si>
    <t>VÝŘEZ, VÝSEK, ÚTES NA POTRUBÍ DN DO 100MM</t>
  </si>
  <si>
    <t>2 ks na stávajícím potrubí   
4 ks na provizorním potrubí   
výkres č. D.10.2</t>
  </si>
  <si>
    <t>899621</t>
  </si>
  <si>
    <t>TLAKOVÉ ZKOUŠKY POTRUBÍ DN DO 100MM</t>
  </si>
  <si>
    <t>1x provizorium + 1x trvalé uložení  
216,35 m + 216,35 m =432,70 [A] m</t>
  </si>
  <si>
    <t>96922</t>
  </si>
  <si>
    <t>VYBOURÁNÍ POTRUBÍ DN DO 100MM KANALIZAČ</t>
  </si>
  <si>
    <t>odstranění stávajícího potrubí, odstranění provizorního potrubí s odvozem na skládku a uložením včetně poplatku</t>
  </si>
  <si>
    <t>160+40.7+13.8=214,50 [A]</t>
  </si>
  <si>
    <t>SO 354</t>
  </si>
  <si>
    <t>Úprava vodovodu PE d90</t>
  </si>
  <si>
    <t>01431</t>
  </si>
  <si>
    <t>POPLATKY ZA VYPUŠTĚNOU VODU</t>
  </si>
  <si>
    <t>celkový objem pitné vody, který bude nutno odebrat z veřejné sítě   
PEVNÁ CENA</t>
  </si>
  <si>
    <t>zahrnuje náklady majiteli za způsobernou ztrátu</t>
  </si>
  <si>
    <t>viz pol. 17120; 2,16*1,600=3,46 [A]</t>
  </si>
  <si>
    <t>Zaměření skutečného provedení díla ke kolaudaci stavby (tiskem 4x + digitální data v otevřeném formátu).     
Pouze SO 354.     
PEVNÁ CENA</t>
  </si>
  <si>
    <t>Vypracování geometrického plánu pro věcná břemena, pouze SO 354.   
Včetně potvrzení KÚ pro Královéhradecký kraj (12 x tiskem).   
PEVNÁ CENA</t>
  </si>
  <si>
    <t>Hloubení jámy pažené pro hydrant a šoupě   
Včetně naložení, odvozu a uložení na skládku (skládka zvolena zhotovitelem).   
Zhotovitel v ceně zohlední skutečnou vzdálenost odvozu.   
Výkres č. D.11.1</t>
  </si>
  <si>
    <t>1,2*1,2*1,5=2,16 [A] m3</t>
  </si>
  <si>
    <t>hutněný zásyp vhodným materiálem, hutněno po 300 mm   
včetně nákupu materiálu, dopravy a uložení, včetně zhutnění   
výkres č. D.11.1</t>
  </si>
  <si>
    <t>1,2*1,2*1,0=1,44 [A] m3</t>
  </si>
  <si>
    <t>pískové lože pod vodovodní armatury   
výkres č. D.11.1</t>
  </si>
  <si>
    <t>1,2*1,2*0,1=0,14 [A] m3</t>
  </si>
  <si>
    <t>85226</t>
  </si>
  <si>
    <t>POTRUBÍ Z TRUB LITINOVÝCH TLAKOVÝCH PŘÍRUBOVÝCH DN DO 80MM</t>
  </si>
  <si>
    <t>tvarovky na potrubí  - 2x TP 80, 1x KPP 80   
výkres č. D.11.3</t>
  </si>
  <si>
    <t>891126</t>
  </si>
  <si>
    <t>ŠOUPÁTKA DN DO 80MM</t>
  </si>
  <si>
    <t>šoupě - Š DN 80   
výkres č. D.11.3</t>
  </si>
  <si>
    <t>- Položka zahrnuje kompletní montáž dle technologického předpisu, dodávku armatury, veškerou mimostaveništní a vnitrostaveništní dopravu.</t>
  </si>
  <si>
    <t>891326</t>
  </si>
  <si>
    <t>MONTÁŽNÍ VLOŽKY DN DO 80MM</t>
  </si>
  <si>
    <t>spojka s přírubou redukovaná 100/80 jištěná   
výkres č. D.11.3</t>
  </si>
  <si>
    <t>891426</t>
  </si>
  <si>
    <t>HYDRANTY PODZEMNÍ DN 80MM</t>
  </si>
  <si>
    <t>hydrant podzemní - HP 80   
výkres č. D.11.3</t>
  </si>
  <si>
    <t>891926</t>
  </si>
  <si>
    <t>ZEMNÍ SOUPRAVY DN DO 80MM S POKLOPEM</t>
  </si>
  <si>
    <t>zemní soupravy teleskopické DN 80,   
1x poklop hydrantový   
1x poklop šoupátkový   
výkres č. D.11.3</t>
  </si>
  <si>
    <t>899310</t>
  </si>
  <si>
    <t>ORIENTAČNÍ TABULKY</t>
  </si>
  <si>
    <t>označení podzemního hydrantu a šoupěte   
výkres č. D.11.1</t>
  </si>
  <si>
    <t>stávající řad PVC DN 100   
výkres č. D.11.3</t>
  </si>
  <si>
    <t>PVC DN 100   
výkres č. D.11.2</t>
  </si>
  <si>
    <t>89972</t>
  </si>
  <si>
    <t>PROPLACH A DEZINFEKCE VODOVODNÍHO POTRUBÍ DN DO 100MM</t>
  </si>
  <si>
    <t>- napuštění a vypuštění vody, dodání vody a dezinfekčního prostředku, bakteriologický rozbor vody.</t>
  </si>
  <si>
    <t>966891</t>
  </si>
  <si>
    <t>ODSTRANĚNÍ ŠOUPAT</t>
  </si>
  <si>
    <t>Odstranění stávajícího šoupěte,   
Odvoz na skládku zhotovitele, zhotovitel v ceně zohlední výzisk z materiálu a skutečnou vzdálenost odvozu.</t>
  </si>
  <si>
    <t>966894</t>
  </si>
  <si>
    <t>ODSTRANĚNÍ PODZEMNÍHO HYDRANTU</t>
  </si>
  <si>
    <t>Odstranění stávajícího hydrantu   
Odvoz na skládku zhotovitele, zhotovitel v ceně zohlední výzisk z materiálu a skutečnou vzdálenost odvozu.</t>
  </si>
  <si>
    <t>SO 437</t>
  </si>
  <si>
    <t>Úprava veřejného osvětlení</t>
  </si>
  <si>
    <t>27+6,75+38,5=72,25 [A]  
a*1,600=115,60 [B]</t>
  </si>
  <si>
    <t>Zaměření skutečného provedení díla ke kolaudaci stavby (tiskem 4x + digitální data v otevřeném formátu).     
Pouze SO 437.     
PEVNÁ CENA</t>
  </si>
  <si>
    <t>Vypracování geometrického plánu pro věcná břemena, pouze SO 437.   
Včetně potvrzení KÚ pro Královéhradecký kraj (12 x tiskem).   
Délka stavby 0,555 km.   
PEVNÁ CENA</t>
  </si>
  <si>
    <t>029522</t>
  </si>
  <si>
    <t>OSTATNÍ POŽADAVKY - REVIZNÍ ZPRÁVY</t>
  </si>
  <si>
    <t>vypracování revizní zprávy   
PEVNÁ CENA</t>
  </si>
  <si>
    <t>125734</t>
  </si>
  <si>
    <t>VYKOPÁVKY ZE ZEMNÍKŮ A SKLÁDEK TŘ. I, ODVOZ DO 5KM</t>
  </si>
  <si>
    <t>Výkop materiálu pro zásyp.   
Zhotovitel v ceně zohlední skutečnou vzdálenost odvozu.</t>
  </si>
  <si>
    <t>184,79-72,25=112,54 [A]</t>
  </si>
  <si>
    <t>Hloubení jam pro základy stožárů VO, odhalení stávajících základů pro jejich demontáž   
Včetně naložení, odvozu a uložení na skládku (skládka zvolena zhotovitelem).   
Zhotovitel v ceně zohlední skutečnou vzdálenost odvozu.</t>
  </si>
  <si>
    <t>9*2+9*1=27,00 [A]</t>
  </si>
  <si>
    <t>Hloubení jam pro spojkoviště dočasného přepojení a finálního přepojení.   
Včetně naložení, odvozu a uložení na skládku (skládka zvolena zhotovitelem).   
Zhotovitel v ceně zohlední skutečnou vzdálenost odvozu.</t>
  </si>
  <si>
    <t>3*(1,5*1,5*1)</t>
  </si>
  <si>
    <t>132734</t>
  </si>
  <si>
    <t>HLOUBENÍ RÝH ŠÍŘ DO 2M PAŽ I NEPAŽ TŘ. I, ODVOZ DO 5KM</t>
  </si>
  <si>
    <t>Rýha 40/60 cm - 142,0 m, rýha 60/130 cm - 36,0 m, rýha 80/130 cm - 8,0 m, rýha 40/60 cm - 26,0 m, rýha 80/130 cm - 9,0 m,  rýha 40/80 cm - 26,0 m   
Na mezideponii, bude použito pro zpětný zásyp.   
Zhotovitel v ceně zohlední skutečnou vzdálenost odvozu.</t>
  </si>
  <si>
    <t>0,4*0,6*142+0,6*1,3*36+0,8*1,3*8+0,4*0,6*26+0,8*1,3*9+0,4*0,8*26=94,40 [A]</t>
  </si>
  <si>
    <t>Odhalení stávající kabelové trasy rýha 40/80 cm - 177,0 m   
Na mezideponii, bude použito pro zpětný zásyp.   
Zhotovitel v ceně zohlední skutečnou vzdálenost odvozu.</t>
  </si>
  <si>
    <t>0,4*0,8*177=56,64 [A]</t>
  </si>
  <si>
    <t>přebytečná zemina na skládku a zemina na mezideponii</t>
  </si>
  <si>
    <t>27+6,75=33,75 [A]  
94,40+56,64=151,04 [B]  
Celkem: A+B=184,79 [C]</t>
  </si>
  <si>
    <t>zasyp vytěženou zeminou se zhutněním</t>
  </si>
  <si>
    <t>0,4*0,3*142+0,6*1*36+0,8*1*8+0,4*0,3*26+0,8*1*9+0,4*0,5*26+0,4*0,8*177+5*1,06+5*1=127,50 [A]</t>
  </si>
  <si>
    <t>zasyp nakupovaným materiálem pro kabelové lož e</t>
  </si>
  <si>
    <t>0,4*0,3*142+0,4*0,3*26+0,4*0,3*26+2*5,24+38,50=72,26 [A]</t>
  </si>
  <si>
    <t>272313</t>
  </si>
  <si>
    <t>ZÁKLADY Z PROSTÉHO BETONU DO C16/20</t>
  </si>
  <si>
    <t>ochranný límec z betonu C 30/37nXF4 tl.200 mm, min 100 mm nad nezpevněnou krajnicí, včeně ochranné manžety v místě vetknutí, včetně stožárového pouzdra, dle předpisů správce vedení</t>
  </si>
  <si>
    <t>9*0,92=8,28 [A]</t>
  </si>
  <si>
    <t>C12/15 obetonování chrániček při křížení</t>
  </si>
  <si>
    <t>0,6*0,3*36+0,8*0,3*8+0,8*0,3*9=10,56 [A]</t>
  </si>
  <si>
    <t>702111</t>
  </si>
  <si>
    <t>KABELOVÝ ŽLAB ZEMNÍ VČETNĚ KRYTU SVĚTLÉ ŠÍŘKY DO 120 MM</t>
  </si>
  <si>
    <t>kabelový žlab včetně víka, souběh s SO 455 a při křížení sítí</t>
  </si>
  <si>
    <t>4*2+26=34,00 [A]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</si>
  <si>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</si>
  <si>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702221</t>
  </si>
  <si>
    <t>KABELOVÁ CHRÁNIČKA ZEMNÍ UV STABILNÍ DN DO 100 MM</t>
  </si>
  <si>
    <t>PE DN110 při křížení s mosty</t>
  </si>
  <si>
    <t>2*10+3*10=50,00 [A]</t>
  </si>
  <si>
    <t>1. Položka obsahuje:   
 – obnovu a výměnu poškozených krytů   
 – pomocné mechanismy   
2. Položka neobsahuje:   
 X   
3. Způsob měření:   
Měří se metr délkový.</t>
  </si>
  <si>
    <t>chráničky do základů stožárů</t>
  </si>
  <si>
    <t>5*(3*4)=60,00 [A]</t>
  </si>
  <si>
    <t>702222</t>
  </si>
  <si>
    <t>KABELOVÁ CHRÁNIČKA ZEMNÍ UV STABILNÍ DN PŘES 100 DO 200 MM</t>
  </si>
  <si>
    <t>PE DN160</t>
  </si>
  <si>
    <t>2*9+2*12+2*8+2*15+2*9=106,00 [A]</t>
  </si>
  <si>
    <t>1. Položka obsahuje:   
 – přípravu podkladu pro osazení   
2. Položka neobsahuje:   
 X   
3. Způsob měření:   
Měří se metr délkový.</t>
  </si>
  <si>
    <t>702311</t>
  </si>
  <si>
    <t>ZAKRYTÍ KABELŮ VÝSTRAŽNOU FÓLIÍ ŠÍŘKY DO 20 CM</t>
  </si>
  <si>
    <t>červená</t>
  </si>
  <si>
    <t>142+26+26=194,00 [A]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</si>
  <si>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a povrchovou úpravu   
2. Položka neobsahuje:   
 X   
3. Způsob měření:   
Udává se počet sad, které se skládají z předepsaných dílů, jež tvoří požadovaný celek, za každý započatý měsíc pronájmu.</t>
  </si>
  <si>
    <t>702901</t>
  </si>
  <si>
    <t>ZASYPÁNÍ KABELOVÉHO ŽLABU VRSTVOU Z PŘESÁTÉHO PÍSKU ČI VÝKOPKU SVĚTLÉ ŠÍŘKY DO 120 MM</t>
  </si>
  <si>
    <t>1. Položka obsahuje:   
 – veškeré zemní práce včetně dodání zásypového materiálu   
2. Položka neobsahuje:   
 X   
3. Způsob měření:   
Měří se metr délkový.</t>
  </si>
  <si>
    <t>709210</t>
  </si>
  <si>
    <t>KŘIŽOVATKA KABELOVÝCH VEDENÍ SE STÁVAJÍCÍ INŽENÝRSKOU SÍTÍ (KABELEM, POTRUBÍM APOD.)</t>
  </si>
  <si>
    <t>709310</t>
  </si>
  <si>
    <t>VYPODLOŽENÍ, ODDĚLENÍ A KRYTÍ SPOJKY NEBO ODBOČNICE PRO KABEL DO 10 KV</t>
  </si>
  <si>
    <t>3 ks spojkovišť</t>
  </si>
  <si>
    <t>1. Položka obsahuje:   
 – úprava dna výkopu, provedení podkladové a zásypové vrstvy písku   
 – dodání a přemísťování cihel, uložení do rýhy   
 – pomocné mechanismy   
2. Položka neobsahuje:   
 X   
3. Způsob měření:   
Udává se počet kusů kompletní konstrukce nebo práce.</t>
  </si>
  <si>
    <t>709400</t>
  </si>
  <si>
    <t>ZATAŽENÍ LANKA DO CHRÁNIČKY NEBO ŽLABU</t>
  </si>
  <si>
    <t>zatažení ocelového lanka do všech chrániček s přesahem lanka, včetně lanka</t>
  </si>
  <si>
    <t>4*4+30+2*11+2*14+2*10+2*17+2*11+5*(3*6)=262,00 [A]</t>
  </si>
  <si>
    <t>1. Položka obsahuje:   
 – všechny náklady na demontáž stávajícího zařízení včetně pomocných doplňujících úprav pro jeho likvidaci   
 – naložení vybouraného materiálu na dopravní prostředek   
2. Položka neobsahuje:   
 – odvoz vybouraného materiálu   
 – poplatek za likvidaci odpadů (nacení se dle SSD 0)   
3. Způsob měření:   
Měří se metr délkový.</t>
  </si>
  <si>
    <t>741911</t>
  </si>
  <si>
    <t>UZEMŇOVACÍ VODIČ V ZEMI FEZN DO 120 MM2</t>
  </si>
  <si>
    <t>zemnící drát FeZn prům.10 mm</t>
  </si>
  <si>
    <t>142+36+10+26+10+26+50=300,00 [A]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</si>
  <si>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</si>
  <si>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741A11</t>
  </si>
  <si>
    <t>UZEMŇOVACÍ VODIČ V ZÁKLADECH FEZN DO 120 MM2</t>
  </si>
  <si>
    <t>zemnící drát FeZn prům.8 mm ke stožárům</t>
  </si>
  <si>
    <t>5*3=15,00 [A]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</si>
  <si>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práce, betonový základ   
 – ochranu vodiče - chráničky apod.   
3. Způsob měření:   
Měří se metr délkový.</t>
  </si>
  <si>
    <t>741C05</t>
  </si>
  <si>
    <t>SPOJOVÁNÍ UZEMŇOVACÍCH VODIČŮ</t>
  </si>
  <si>
    <t>pospojování zemnícího drátu včetně odboček ke stožárům a napojení na stávající zemnicí soustavu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</si>
  <si>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</si>
  <si>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742G11</t>
  </si>
  <si>
    <t>KABEL NN DVOU- A TŘÍŽÍLOVÝ CU S PLASTOVOU IZOLACÍ DO 2,5 MM2</t>
  </si>
  <si>
    <t>CYKY-J 3 x 1,5 mm, propojení mezi stožárovou svorkovnicí a svítidlem</t>
  </si>
  <si>
    <t>7*12+2*(12+12)=132,00 [A]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</si>
  <si>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</si>
  <si>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742H12</t>
  </si>
  <si>
    <t>KABEL NN ČTYŘ- A PĚTIŽÍLOVÝ CU S PLASTOVOU IZOLACÍ OD 4 DO 16 MM2</t>
  </si>
  <si>
    <t>CYKY-J 4 x 16 mm</t>
  </si>
  <si>
    <t>742H22</t>
  </si>
  <si>
    <t>KABEL NN ČTYŘ- A PĚTIŽÍLOVÝ AL S PLASTOVOU IZOLACÍ OD 4 DO 16 MM2</t>
  </si>
  <si>
    <t>AYKY-J 4 x 16 mm, připojení na stávající vedení mezi N5 a NE186</t>
  </si>
  <si>
    <t>AYKY-J 4 x 16 mm, přechodové přepojení, po finálním přepojení bude kabel odevzdán vlastníkovi VO</t>
  </si>
  <si>
    <t>742I11</t>
  </si>
  <si>
    <t>UKONČENÍ DVOU AŽ PĚTIŽÍLOVÉHO KABELU V ROZVADĚČI NEBO NA PŘÍSTROJI DO 2,5 MM2</t>
  </si>
  <si>
    <t>ukončení propojení včetně koncovek</t>
  </si>
  <si>
    <t>10*2=20,00 [A]</t>
  </si>
  <si>
    <t>742I12</t>
  </si>
  <si>
    <t>UKONČENÍ DVOU AŽ PĚTIŽÍLOVÉHO KABELU V ROZVADĚČI NEBO NA PŘÍSTROJI OD 4 DO 16 MM2</t>
  </si>
  <si>
    <t>2+8*2=18,00 [A]</t>
  </si>
  <si>
    <t>742I22</t>
  </si>
  <si>
    <t>UKONČENÍ DVOU AŽ PĚTIŽÍLOVÉHO KABELU KABELOVOU SPOJKOU OD 4 DO 16 MM2</t>
  </si>
  <si>
    <t>2ks na přepojení pechodového stavu, 1ks na napojení na stávající kabel VO</t>
  </si>
  <si>
    <t>2+1=3,00 [A]</t>
  </si>
  <si>
    <t>742P11</t>
  </si>
  <si>
    <t>ODJUTOVÁNÍ A OČIŠTĚNÍ KABELU PRŮŘEZU DO 300 MM2</t>
  </si>
  <si>
    <t>1. Položka obsahuje:   
 – všechny práce spojené s úpravou kabelů pro montáž včetně veškerého příslušentsví   
2. Položka neobsahuje:   
 X   
3. Způsob měření:   
Měří se metr délkový.</t>
  </si>
  <si>
    <t>742P13</t>
  </si>
  <si>
    <t>ZATAŽENÍ KABELU DO CHRÁNIČKY - KABEL DO 4 KG/M</t>
  </si>
  <si>
    <t>4+9+10+12+10+8+26+15+9=103,00 [A]</t>
  </si>
  <si>
    <t>1. Položka obsahuje:   
 – montáž kabelu o váze do 4 kg/m do chráničky/ kolektoru   
2. Položka neobsahuje:   
 X   
3. Způsob měření:   
Měří se metr délkový.</t>
  </si>
  <si>
    <t>742P15</t>
  </si>
  <si>
    <t>OZNAČOVACÍ ŠTÍTEK NA KABEL</t>
  </si>
  <si>
    <t>označení kabelů ve stožárové svorkovnici</t>
  </si>
  <si>
    <t>1. Položka obsahuje:   
 – veškeré příslušentsví   
2. Položka neobsahuje:   
 X   
3. Způsob měření:   
Udává se počet kusů kompletní konstrukce nebo práce.</t>
  </si>
  <si>
    <t>742Z22</t>
  </si>
  <si>
    <t>DEMONTÁŽ VENKOVNÍHO VEDENÍ NN (4X)</t>
  </si>
  <si>
    <t>provizorního vedení</t>
  </si>
  <si>
    <t>1. Položka obsahuje:   
 – všechny náklady na demontáž stávajícího zařízení se všemi pomocnými doplňujícími úpravami pro jeho likvidaci   
 – naložení vybouraného materiálu na dopravní prostředek   
2. Položka neobsahuje:   
 – odvoz vybouraného materiálu   
 – poplatek za likvidaci odpadů (nacení se dle SSD 0)   
3. Způsob měření:   
Měří se metr délkový.</t>
  </si>
  <si>
    <t>742Z23</t>
  </si>
  <si>
    <t>DEMONTÁŽ KABELOVÉHO VEDENÍ NN</t>
  </si>
  <si>
    <t>demontáž stávajícího vedení</t>
  </si>
  <si>
    <t>180+40=220,00 [A]</t>
  </si>
  <si>
    <t>743122</t>
  </si>
  <si>
    <t>OSVĚTLOVACÍ STOŽÁR PEVNÝ ŽÁROVĚ ZINKOVANÝ DÉLKY PŘES 6,5 DO 12 M</t>
  </si>
  <si>
    <t>žárově zinkovaný bezpaticový stožár výšky 8,2 m nad terénem (159/133/114), N1-N5</t>
  </si>
  <si>
    <t>1. Položka obsahuje:   
 – základovou konstrukci a veškeré příslušenství   
 – připojovací svorkovnici ve třídě izolace II ( pro 2x svítidlo ) a kabelové vedení ke svítidlům   
 – uzavírací nátěr, technický popis viz. projektová dokumentace   
2. Položka neobsahuje:   
 – zemní práce,  betonový základ, svítidlo, výložník   
3. Způsob měření:   
Udává se počet kusů kompletní konstrukce nebo práce.</t>
  </si>
  <si>
    <t>provizorní stožáry 128A, 129A, 129B, NE130A</t>
  </si>
  <si>
    <t>743151</t>
  </si>
  <si>
    <t>OSVĚTLOVACÍ STOŽÁR - STOŽÁROVÁ ROZVODNICE S 1-2 JISTÍCÍMI PRVKY</t>
  </si>
  <si>
    <t>výměna v NE128, N1-N3, NE 130, 128A, 129A a 129B</t>
  </si>
  <si>
    <t>1. Položka obsahuje:   
 – veškeré příslušenství, technický popis viz. projektová dokumentace   
2. Položka neobsahuje:   
 X   
3. Způsob měření:   
Udává se počet kusů kompletní konstrukce nebo práce.</t>
  </si>
  <si>
    <t>743152</t>
  </si>
  <si>
    <t>OSVĚTLOVACÍ STOŽÁR - STOŽÁROVÁ ROZVODNICE S 3-4 JISTÍCÍMI PRVKY</t>
  </si>
  <si>
    <t>N4, N5</t>
  </si>
  <si>
    <t>743312</t>
  </si>
  <si>
    <t>VÝLOŽNÍK PRO MONTÁŽ SVÍTIDLA NA STOŽÁR JEDNORAMENNÝ DÉLKA VYLOŽENÍ PŘES 1 DO 2 M</t>
  </si>
  <si>
    <t>obloukový žárově zinkovaný jednoramenný výložník výšky 1,8 m, délky vyložení 1,5 m   
N1-N3, 128A, 129A a 129B</t>
  </si>
  <si>
    <t>1. Položka obsahuje:   
 – veškeré příslušenství a uzavírací nátěr, technický popis viz. projektová dokumentace   
2. Položka neobsahuje:   
 X   
3. Způsob měření:   
Udává se počet kusů kompletní konstrukce nebo práce.</t>
  </si>
  <si>
    <t>743322</t>
  </si>
  <si>
    <t>VÝLOŽNÍK PRO MONTÁŽ SVÍTIDLA NA STOŽÁR DVOURAMENNÝ DÉLKA VYLOŽENÍ PŘES 1 DO 2 M</t>
  </si>
  <si>
    <t>obloukový žárově zinkovaný dvouramenný výložník výšky 1,8 m, délky vyložení 1,5 m, s úhlem vyložení 60°   
N4,N5</t>
  </si>
  <si>
    <t>743554</t>
  </si>
  <si>
    <t>SVÍTIDLO VENKOVNÍ VŠEOBECNÉ LED, MIN. IP 44, PŘES 45 W</t>
  </si>
  <si>
    <t>LED svítidlo 48LED, 700mA, 100W, 3000K, dle světelně technického výpočtu, včetně dříků na uchycení na výložníky a příslušenství těchto svítidel</t>
  </si>
  <si>
    <t>3+2+2+3=10,00 [A]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</si>
  <si>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</si>
  <si>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743566</t>
  </si>
  <si>
    <t>SVÍTIDLO VENKOVNÍ VŠEOBECNÉ - MONTÁŽ SVÍTIDLA</t>
  </si>
  <si>
    <t>montáž s náklonem svítidel dle světelně-technického výpočtu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</si>
  <si>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</si>
  <si>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743Z11</t>
  </si>
  <si>
    <t>DEMONTÁŽ OSVĚTLOVACÍHO STOŽÁRU ULIČNÍHO VÝŠKY DO 15 M</t>
  </si>
  <si>
    <t>demontáž stožárů včetně základů, NE129-NE133, a provizorních stožárů stožáry budou vráceny vlastníkovi vedení</t>
  </si>
  <si>
    <t>1. Položka obsahuje:   
 – všechny náklady na demontáž stávajícího zařízení se všemi pomocnými doplňujícími úpravami pro jeho likvidaci   
 – naložení vybouraného materiálu na dopravní prostředek   
2. Položka neobsahuje:   
 – odvoz vybouraného materiálu   
 – poplatek za likvidaci odpadů (nacení se dle SSD 0)   
3. Způsob měření:   
Udává se počet kusů kompletní konstrukce nebo práce.</t>
  </si>
  <si>
    <t>743Z31</t>
  </si>
  <si>
    <t>DEMONTÁŽ ELEKTROVÝZBROJE OSVĚTLOVACÍHO STOŽÁRU VÝŠKY DO 15 M</t>
  </si>
  <si>
    <t>provizorní stožáry 3</t>
  </si>
  <si>
    <t>743Z33</t>
  </si>
  <si>
    <t>DEMONTÁŽ NOSNÝCH KONSTRUKCÍ PRO OSVĚTLENÍ</t>
  </si>
  <si>
    <t>demontáž výložníků s navrácením vlastníkovi vedení</t>
  </si>
  <si>
    <t>743Z35</t>
  </si>
  <si>
    <t>DEMONTÁŽ SVÍTIDLA Z OSVĚTLOVACÍHO STOŽÁRU VÝŠKY DO 15 M</t>
  </si>
  <si>
    <t>demontáž svítidel, která se odevzdají vlastníkovi vedení VO</t>
  </si>
  <si>
    <t>747211</t>
  </si>
  <si>
    <t>CELKOVÁ PROHLÍDKA, ZKOUŠENÍ, MĚŘENÍ A VYHOTOVENÍ VÝCHOZÍ REVIZNÍ ZPRÁVY, PRO OBJEM IN DO 100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</si>
  <si>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</si>
  <si>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747541</t>
  </si>
  <si>
    <t>MĚŘENÍ INTENZITY OSVĚTLENÍ INSTALOVANÉHO V ROZSAHU TOHOTO SO/PS</t>
  </si>
  <si>
    <t>měření intenzity pro potvrzení světelně-technického výpočtu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</si>
  <si>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</si>
  <si>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75L1C2</t>
  </si>
  <si>
    <t>DEMONTÁŽ ROZHLASOVÉHO ZAŘÍZENÍ VENKOVNÍ KABELOVÉ ROZVODY</t>
  </si>
  <si>
    <t>demontáž stávajícího nadzemního vedení včetně uchycení</t>
  </si>
  <si>
    <t>1. Položka obsahuje:   
 – demontáž (pro další využití/do šrotu) specifikované kabelizace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 kabelizace a skladování, případně ekologické likvidace bloku/zařízení   
2. Položka neobsahuje:   
 X   
3. Způsob měření:   
Udává se počet metrů kompletní konstrukce nebo práce.</t>
  </si>
  <si>
    <t>SO 502</t>
  </si>
  <si>
    <t>Přeložky STL plynovodu PE d90 v km 22,021 - 22,141</t>
  </si>
  <si>
    <t>viz pol. 17120a; 93,36*1,600=149,38 [A]</t>
  </si>
  <si>
    <t>Zaměření skutečného provedení díla ke kolaudaci stavby (tiskem 4x + digitální data v otevřeném formátu).     
Pouze SO 502.     
PEVNÁ CENA</t>
  </si>
  <si>
    <t>Vypracování geometrického plánu pro věcná břemena, pouze SO 502.   
Včetně potvrzení KÚ pro Královéhradecký kraj (12 x tiskem).   
Délka stavby 0,555 km.   
PEVNÁ CENA</t>
  </si>
  <si>
    <t>Zemina uložená na mezideponii pro zpětný zásyp potrubí.   
Zhotovitel v ceně zohlední skutečnou vzdálenost odvozu.   
výkres č. D.1.3.3</t>
  </si>
  <si>
    <t>viz pol. 17120.b 18,97 m3=18,97 [A]</t>
  </si>
  <si>
    <t>hloubení rýh pro potrubí   
 - včetně vodorovného a svislého přemístění, naložení a odvozu na mezideponii pro zpětný zásyp potrubí   
Zhotovitel v ceně zohlední skutečnou vzdálenost odvozu.   
výkres č. D.1.3.3</t>
  </si>
  <si>
    <t>8,5*0,9*3,13=23,94 [A]23,94 m3  
23,94-4,97=18,97 [B]18,97 m3</t>
  </si>
  <si>
    <t>Hloubení rýh pro potrubí   
Včetně naložení, odvozu a uložení na skládku (skládka zvolena zhotovitelem).   
Zhotovitel v ceně zohlední skutečnou vzdálenost odvozu.   
Výkres č. D.6.2.1, D.6.2.3</t>
  </si>
  <si>
    <t>větev A: 59,2*0,9*1,05=55,94 [A] m3  
větev B: 39,6*0,9*1,05=37,42 [B] m3  
Celkem: A+B=93,36 [C]</t>
  </si>
  <si>
    <t>viz pol. 132738</t>
  </si>
  <si>
    <t>uložení odkopané zeminy na mezideponii pro zpětný zásyp potrubí</t>
  </si>
  <si>
    <t>viz pol. 132734</t>
  </si>
  <si>
    <t>hutněný zásyp potrubí zeminou z výkopu, hutněno po 300 mm   
výkres č. D.1.3.3</t>
  </si>
  <si>
    <t>8,5*0,9*(3,13-0,15-0,1-0,4)=18,97 [A] m3</t>
  </si>
  <si>
    <t>hutněný zásyp potrubí vhodným materiálem, hutněno po 300 mm   
včetně nákupu materiálu, dopravy a uložení, včetně zhutnění   
výkres č. D.14.3</t>
  </si>
  <si>
    <t>98,8*0,9*(1,05-0,1-0,39-0,4)=14,23 [A] m3</t>
  </si>
  <si>
    <t>obsyp pískem nad potrubím tl. min. 300mm   
včetně nákupu materiálu, dopravy a uložení, včetně zhutnění   
výkres č. D.14.3</t>
  </si>
  <si>
    <t>(59,2+39,6)*0,39*0,9-98,8*3,14*0,045*0,045=34,05 [A] m3</t>
  </si>
  <si>
    <t>pískové lože pod potrubí   
výkres č. D.14.3</t>
  </si>
  <si>
    <t>(59,2+39,6)*0,1*0,9=8,89 [A] m3</t>
  </si>
  <si>
    <t>87313</t>
  </si>
  <si>
    <t>POTRUBÍ Z TRUB PLASTOVÝCH TLAKOVÝCH SVAŘOVANÝCH DN DO 25MM</t>
  </si>
  <si>
    <t>potrubí D 32x3,0 mm, PE 100, SDR 11   
včetně tvarovek   
výkres č. D.14.3</t>
  </si>
  <si>
    <t>87326</t>
  </si>
  <si>
    <t>POTRUBÍ Z TRUB PLASTOVÝCH TLAKOVÝCH SVAŘOVANÝCH DN DO 80MM</t>
  </si>
  <si>
    <t>potrubí D 90x5,2 mm, PE 100 RC, SDR 17,6   
včetně tvarovek   
výkres č. D.11.3</t>
  </si>
  <si>
    <t>59,2+39,6=98,80 [A] m</t>
  </si>
  <si>
    <t>signalizační vodič CYY 2,5 mm2,   
včetně zkoušky funkčnosti signalizačního vodiče   
výkres č. D.14.1, D.14.3</t>
  </si>
  <si>
    <t>žlutá výstražná fólie š. 330 mm   
výkres č. D.14.1, D.14.3</t>
  </si>
  <si>
    <t>899311</t>
  </si>
  <si>
    <t>DOPLŇKY NA PLYN POTRUBÍ DN DO 80MM - PROPOJE</t>
  </si>
  <si>
    <t>- položka propoje zahrnuje dodávku a montáž propojovacího mezikusu, vypracování technologického postupu a práce s ním spojené, dozor správce potrubí.</t>
  </si>
  <si>
    <t>89941</t>
  </si>
  <si>
    <t>VÝŘEZ, VÝSEK, ÚTES NA POTRUBÍ DN DO 80MM</t>
  </si>
  <si>
    <t>stávající přípojky PE D32</t>
  </si>
  <si>
    <t>na stávajícím STL plynovodu PE D90</t>
  </si>
  <si>
    <t>899611</t>
  </si>
  <si>
    <t>TLAKOVÉ ZKOUŠKY POTRUBÍ DN DO 80MM</t>
  </si>
  <si>
    <t>D90</t>
  </si>
  <si>
    <t>899901</t>
  </si>
  <si>
    <t>PŘEPOJENÍ PŘÍPOJEK</t>
  </si>
  <si>
    <t>položka zahrnuje řez na potrubí, dodání a osazení příslušných tvarovek a armatur</t>
  </si>
  <si>
    <t>96932</t>
  </si>
  <si>
    <t>VYBOURÁNÍ POTRUBÍ DN DO 100MM PLYNOVÝCH</t>
  </si>
  <si>
    <t>Vybourání stávajícího plynovodního potrubí PE D90    
Včetně odvozu a uložení na skládku zhotovitele, zhotovitel v ceně zohlední zpětné využití materiálu a skutečnou vzdálenost odvozu.   
Výkres č. D.14.1</t>
  </si>
  <si>
    <t>odměřeno dle CAD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</si>
</sst>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13</v>
      </c>
      <c s="5"/>
      <c s="14" t="s">
        <v>14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18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7.5">
      <c r="A10" s="27" t="s">
        <v>40</v>
      </c>
      <c r="E10" s="28" t="s">
        <v>41</v>
      </c>
    </row>
    <row r="11" spans="1:5" ht="12.75">
      <c r="A11" s="29" t="s">
        <v>42</v>
      </c>
      <c r="E11" s="30" t="s">
        <v>37</v>
      </c>
    </row>
    <row r="12" spans="1:5" ht="12.75">
      <c r="A12" t="s">
        <v>43</v>
      </c>
      <c r="E12" s="28" t="s">
        <v>44</v>
      </c>
    </row>
    <row r="13" spans="1:16" ht="12.75">
      <c r="A13" s="19" t="s">
        <v>35</v>
      </c>
      <c s="23" t="s">
        <v>12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47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63.75">
      <c r="A18" s="27" t="s">
        <v>40</v>
      </c>
      <c r="E18" s="28" t="s">
        <v>50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51">
      <c r="A22" s="27" t="s">
        <v>40</v>
      </c>
      <c r="E22" s="28" t="s">
        <v>53</v>
      </c>
    </row>
    <row r="23" spans="1:5" ht="12.75">
      <c r="A23" s="29" t="s">
        <v>42</v>
      </c>
      <c r="E23" s="30" t="s">
        <v>37</v>
      </c>
    </row>
    <row r="24" spans="1:5" ht="38.25">
      <c r="A24" t="s">
        <v>43</v>
      </c>
      <c r="E24" s="28" t="s">
        <v>54</v>
      </c>
    </row>
    <row r="25" spans="1:16" ht="12.75">
      <c r="A25" s="19" t="s">
        <v>35</v>
      </c>
      <c s="23" t="s">
        <v>25</v>
      </c>
      <c s="23" t="s">
        <v>55</v>
      </c>
      <c s="19" t="s">
        <v>56</v>
      </c>
      <c s="24" t="s">
        <v>57</v>
      </c>
      <c s="25" t="s">
        <v>58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51">
      <c r="A26" s="27" t="s">
        <v>40</v>
      </c>
      <c r="E26" s="28" t="s">
        <v>59</v>
      </c>
    </row>
    <row r="27" spans="1:5" ht="12.75">
      <c r="A27" s="29" t="s">
        <v>42</v>
      </c>
      <c r="E27" s="30" t="s">
        <v>37</v>
      </c>
    </row>
    <row r="28" spans="1:5" ht="12.75">
      <c r="A28" t="s">
        <v>43</v>
      </c>
      <c r="E28" s="28" t="s">
        <v>44</v>
      </c>
    </row>
    <row r="29" spans="1:16" ht="12.75">
      <c r="A29" s="19" t="s">
        <v>35</v>
      </c>
      <c s="23" t="s">
        <v>27</v>
      </c>
      <c s="23" t="s">
        <v>55</v>
      </c>
      <c s="19" t="s">
        <v>60</v>
      </c>
      <c s="24" t="s">
        <v>57</v>
      </c>
      <c s="25" t="s">
        <v>58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63.75">
      <c r="A30" s="27" t="s">
        <v>40</v>
      </c>
      <c r="E30" s="28" t="s">
        <v>61</v>
      </c>
    </row>
    <row r="31" spans="1:5" ht="12.75">
      <c r="A31" s="29" t="s">
        <v>42</v>
      </c>
      <c r="E31" s="30" t="s">
        <v>37</v>
      </c>
    </row>
    <row r="32" spans="1:5" ht="12.75">
      <c r="A32" t="s">
        <v>43</v>
      </c>
      <c r="E32" s="28" t="s">
        <v>44</v>
      </c>
    </row>
    <row r="33" spans="1:16" ht="12.75">
      <c r="A33" s="19" t="s">
        <v>35</v>
      </c>
      <c s="23" t="s">
        <v>62</v>
      </c>
      <c s="23" t="s">
        <v>63</v>
      </c>
      <c s="19" t="s">
        <v>64</v>
      </c>
      <c s="24" t="s">
        <v>65</v>
      </c>
      <c s="25" t="s">
        <v>58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51">
      <c r="A34" s="27" t="s">
        <v>40</v>
      </c>
      <c r="E34" s="28" t="s">
        <v>66</v>
      </c>
    </row>
    <row r="35" spans="1:5" ht="12.75">
      <c r="A35" s="29" t="s">
        <v>42</v>
      </c>
      <c r="E35" s="30" t="s">
        <v>37</v>
      </c>
    </row>
    <row r="36" spans="1:5" ht="12.75">
      <c r="A36" t="s">
        <v>43</v>
      </c>
      <c r="E36" s="28" t="s">
        <v>44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58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40.25">
      <c r="A38" s="27" t="s">
        <v>40</v>
      </c>
      <c r="E38" s="28" t="s">
        <v>70</v>
      </c>
    </row>
    <row r="39" spans="1:5" ht="12.75">
      <c r="A39" s="29" t="s">
        <v>42</v>
      </c>
      <c r="E39" s="30" t="s">
        <v>37</v>
      </c>
    </row>
    <row r="40" spans="1:5" ht="63.75">
      <c r="A40" t="s">
        <v>43</v>
      </c>
      <c r="E40" s="28" t="s">
        <v>71</v>
      </c>
    </row>
    <row r="41" spans="1:16" ht="12.75">
      <c r="A41" s="19" t="s">
        <v>35</v>
      </c>
      <c s="23" t="s">
        <v>30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127.5">
      <c r="A42" s="27" t="s">
        <v>40</v>
      </c>
      <c r="E42" s="28" t="s">
        <v>74</v>
      </c>
    </row>
    <row r="43" spans="1:5" ht="12.75">
      <c r="A43" s="29" t="s">
        <v>42</v>
      </c>
      <c r="E43" s="30" t="s">
        <v>37</v>
      </c>
    </row>
    <row r="44" spans="1:5" ht="12.75">
      <c r="A44" t="s">
        <v>43</v>
      </c>
      <c r="E44" s="28" t="s">
        <v>44</v>
      </c>
    </row>
    <row r="45" spans="1:16" ht="12.75">
      <c r="A45" s="19" t="s">
        <v>35</v>
      </c>
      <c s="23" t="s">
        <v>32</v>
      </c>
      <c s="23" t="s">
        <v>75</v>
      </c>
      <c s="19" t="s">
        <v>64</v>
      </c>
      <c s="24" t="s">
        <v>76</v>
      </c>
      <c s="25" t="s">
        <v>77</v>
      </c>
      <c s="26">
        <v>2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51">
      <c r="A46" s="27" t="s">
        <v>40</v>
      </c>
      <c r="E46" s="28" t="s">
        <v>78</v>
      </c>
    </row>
    <row r="47" spans="1:5" ht="12.75">
      <c r="A47" s="29" t="s">
        <v>42</v>
      </c>
      <c r="E47" s="30" t="s">
        <v>79</v>
      </c>
    </row>
    <row r="48" spans="1:5" ht="89.25">
      <c r="A48" t="s">
        <v>43</v>
      </c>
      <c r="E48" s="28" t="s">
        <v>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0+O8+O73+O158+O215+O240+O301+O322+O363+O376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781</v>
      </c>
      <c s="31">
        <f>0+I8+I73+I158+I215+I240+I301+I322+I363+I376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781</v>
      </c>
      <c s="5"/>
      <c s="14" t="s">
        <v>782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783</v>
      </c>
      <c s="25" t="s">
        <v>159</v>
      </c>
      <c s="26">
        <v>411.68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12.75">
      <c r="A11" s="29" t="s">
        <v>42</v>
      </c>
      <c r="E11" s="30" t="s">
        <v>784</v>
      </c>
    </row>
    <row r="12" spans="1:5" ht="140.25">
      <c r="A12" t="s">
        <v>43</v>
      </c>
      <c r="E12" s="28" t="s">
        <v>785</v>
      </c>
    </row>
    <row r="13" spans="1:16" ht="25.5">
      <c r="A13" s="19" t="s">
        <v>35</v>
      </c>
      <c s="23" t="s">
        <v>12</v>
      </c>
      <c s="23" t="s">
        <v>786</v>
      </c>
      <c s="19" t="s">
        <v>37</v>
      </c>
      <c s="24" t="s">
        <v>787</v>
      </c>
      <c s="25" t="s">
        <v>159</v>
      </c>
      <c s="26">
        <v>46.4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788</v>
      </c>
    </row>
    <row r="15" spans="1:5" ht="51">
      <c r="A15" s="29" t="s">
        <v>42</v>
      </c>
      <c r="E15" s="30" t="s">
        <v>789</v>
      </c>
    </row>
    <row r="16" spans="1:5" ht="140.25">
      <c r="A16" t="s">
        <v>43</v>
      </c>
      <c r="E16" s="28" t="s">
        <v>785</v>
      </c>
    </row>
    <row r="17" spans="1:16" ht="25.5">
      <c r="A17" s="19" t="s">
        <v>35</v>
      </c>
      <c s="23" t="s">
        <v>21</v>
      </c>
      <c s="23" t="s">
        <v>163</v>
      </c>
      <c s="19" t="s">
        <v>64</v>
      </c>
      <c s="24" t="s">
        <v>790</v>
      </c>
      <c s="25" t="s">
        <v>159</v>
      </c>
      <c s="26">
        <v>100.47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38.25">
      <c r="A18" s="27" t="s">
        <v>40</v>
      </c>
      <c r="E18" s="28" t="s">
        <v>791</v>
      </c>
    </row>
    <row r="19" spans="1:5" ht="51">
      <c r="A19" s="29" t="s">
        <v>42</v>
      </c>
      <c r="E19" s="30" t="s">
        <v>792</v>
      </c>
    </row>
    <row r="20" spans="1:5" ht="12.75">
      <c r="A20" t="s">
        <v>43</v>
      </c>
      <c r="E20" s="28" t="s">
        <v>37</v>
      </c>
    </row>
    <row r="21" spans="1:16" ht="25.5">
      <c r="A21" s="19" t="s">
        <v>35</v>
      </c>
      <c s="23" t="s">
        <v>23</v>
      </c>
      <c s="23" t="s">
        <v>167</v>
      </c>
      <c s="19" t="s">
        <v>37</v>
      </c>
      <c s="24" t="s">
        <v>793</v>
      </c>
      <c s="25" t="s">
        <v>159</v>
      </c>
      <c s="26">
        <v>156.23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37</v>
      </c>
    </row>
    <row r="23" spans="1:5" ht="63.75">
      <c r="A23" s="29" t="s">
        <v>42</v>
      </c>
      <c r="E23" s="30" t="s">
        <v>794</v>
      </c>
    </row>
    <row r="24" spans="1:5" ht="140.25">
      <c r="A24" t="s">
        <v>43</v>
      </c>
      <c r="E24" s="28" t="s">
        <v>785</v>
      </c>
    </row>
    <row r="25" spans="1:16" ht="25.5">
      <c r="A25" s="19" t="s">
        <v>35</v>
      </c>
      <c s="23" t="s">
        <v>25</v>
      </c>
      <c s="23" t="s">
        <v>795</v>
      </c>
      <c s="19" t="s">
        <v>37</v>
      </c>
      <c s="24" t="s">
        <v>796</v>
      </c>
      <c s="25" t="s">
        <v>159</v>
      </c>
      <c s="26">
        <v>312.83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37</v>
      </c>
    </row>
    <row r="27" spans="1:5" ht="12.75">
      <c r="A27" s="29" t="s">
        <v>42</v>
      </c>
      <c r="E27" s="30" t="s">
        <v>797</v>
      </c>
    </row>
    <row r="28" spans="1:5" ht="140.25">
      <c r="A28" t="s">
        <v>43</v>
      </c>
      <c r="E28" s="28" t="s">
        <v>785</v>
      </c>
    </row>
    <row r="29" spans="1:16" ht="12.75">
      <c r="A29" s="19" t="s">
        <v>35</v>
      </c>
      <c s="23" t="s">
        <v>27</v>
      </c>
      <c s="23" t="s">
        <v>798</v>
      </c>
      <c s="19" t="s">
        <v>37</v>
      </c>
      <c s="24" t="s">
        <v>799</v>
      </c>
      <c s="25" t="s">
        <v>90</v>
      </c>
      <c s="26">
        <v>63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38.25">
      <c r="A30" s="27" t="s">
        <v>40</v>
      </c>
      <c r="E30" s="28" t="s">
        <v>800</v>
      </c>
    </row>
    <row r="31" spans="1:5" ht="12.75">
      <c r="A31" s="29" t="s">
        <v>42</v>
      </c>
      <c r="E31" s="30" t="s">
        <v>801</v>
      </c>
    </row>
    <row r="32" spans="1:5" ht="12.75">
      <c r="A32" t="s">
        <v>43</v>
      </c>
      <c r="E32" s="28" t="s">
        <v>655</v>
      </c>
    </row>
    <row r="33" spans="1:16" ht="12.75">
      <c r="A33" s="19" t="s">
        <v>35</v>
      </c>
      <c s="23" t="s">
        <v>62</v>
      </c>
      <c s="23" t="s">
        <v>802</v>
      </c>
      <c s="19" t="s">
        <v>37</v>
      </c>
      <c s="24" t="s">
        <v>803</v>
      </c>
      <c s="25" t="s">
        <v>90</v>
      </c>
      <c s="26">
        <v>63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2.75">
      <c r="A34" s="27" t="s">
        <v>40</v>
      </c>
      <c r="E34" s="28" t="s">
        <v>804</v>
      </c>
    </row>
    <row r="35" spans="1:5" ht="12.75">
      <c r="A35" s="29" t="s">
        <v>42</v>
      </c>
      <c r="E35" s="30" t="s">
        <v>37</v>
      </c>
    </row>
    <row r="36" spans="1:5" ht="12.75">
      <c r="A36" t="s">
        <v>43</v>
      </c>
      <c r="E36" s="28" t="s">
        <v>655</v>
      </c>
    </row>
    <row r="37" spans="1:16" ht="12.75">
      <c r="A37" s="19" t="s">
        <v>35</v>
      </c>
      <c s="23" t="s">
        <v>67</v>
      </c>
      <c s="23" t="s">
        <v>805</v>
      </c>
      <c s="19" t="s">
        <v>64</v>
      </c>
      <c s="24" t="s">
        <v>806</v>
      </c>
      <c s="25" t="s">
        <v>807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2.75">
      <c r="A38" s="27" t="s">
        <v>40</v>
      </c>
      <c r="E38" s="28" t="s">
        <v>804</v>
      </c>
    </row>
    <row r="39" spans="1:5" ht="76.5">
      <c r="A39" s="29" t="s">
        <v>42</v>
      </c>
      <c r="E39" s="30" t="s">
        <v>808</v>
      </c>
    </row>
    <row r="40" spans="1:5" ht="12.75">
      <c r="A40" t="s">
        <v>43</v>
      </c>
      <c r="E40" s="28" t="s">
        <v>655</v>
      </c>
    </row>
    <row r="41" spans="1:16" ht="12.75">
      <c r="A41" s="19" t="s">
        <v>35</v>
      </c>
      <c s="23" t="s">
        <v>30</v>
      </c>
      <c s="23" t="s">
        <v>809</v>
      </c>
      <c s="19" t="s">
        <v>37</v>
      </c>
      <c s="24" t="s">
        <v>810</v>
      </c>
      <c s="25" t="s">
        <v>77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25.5">
      <c r="A42" s="27" t="s">
        <v>40</v>
      </c>
      <c r="E42" s="28" t="s">
        <v>811</v>
      </c>
    </row>
    <row r="43" spans="1:5" ht="12.75">
      <c r="A43" s="29" t="s">
        <v>42</v>
      </c>
      <c r="E43" s="30" t="s">
        <v>37</v>
      </c>
    </row>
    <row r="44" spans="1:5" ht="12.75">
      <c r="A44" t="s">
        <v>43</v>
      </c>
      <c r="E44" s="28" t="s">
        <v>44</v>
      </c>
    </row>
    <row r="45" spans="1:16" ht="12.75">
      <c r="A45" s="19" t="s">
        <v>35</v>
      </c>
      <c s="23" t="s">
        <v>32</v>
      </c>
      <c s="23" t="s">
        <v>812</v>
      </c>
      <c s="19" t="s">
        <v>37</v>
      </c>
      <c s="24" t="s">
        <v>813</v>
      </c>
      <c s="25" t="s">
        <v>77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51">
      <c r="A46" s="27" t="s">
        <v>40</v>
      </c>
      <c r="E46" s="28" t="s">
        <v>814</v>
      </c>
    </row>
    <row r="47" spans="1:5" ht="12.75">
      <c r="A47" s="29" t="s">
        <v>42</v>
      </c>
      <c r="E47" s="30" t="s">
        <v>37</v>
      </c>
    </row>
    <row r="48" spans="1:5" ht="12.75">
      <c r="A48" t="s">
        <v>43</v>
      </c>
      <c r="E48" s="28" t="s">
        <v>44</v>
      </c>
    </row>
    <row r="49" spans="1:16" ht="12.75">
      <c r="A49" s="19" t="s">
        <v>35</v>
      </c>
      <c s="23" t="s">
        <v>117</v>
      </c>
      <c s="23" t="s">
        <v>72</v>
      </c>
      <c s="19" t="s">
        <v>186</v>
      </c>
      <c s="24" t="s">
        <v>73</v>
      </c>
      <c s="25" t="s">
        <v>39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25.5">
      <c r="A50" s="27" t="s">
        <v>40</v>
      </c>
      <c r="E50" s="28" t="s">
        <v>815</v>
      </c>
    </row>
    <row r="51" spans="1:5" ht="25.5">
      <c r="A51" s="29" t="s">
        <v>42</v>
      </c>
      <c r="E51" s="30" t="s">
        <v>816</v>
      </c>
    </row>
    <row r="52" spans="1:5" ht="12.75">
      <c r="A52" t="s">
        <v>43</v>
      </c>
      <c r="E52" s="28" t="s">
        <v>44</v>
      </c>
    </row>
    <row r="53" spans="1:16" ht="12.75">
      <c r="A53" s="19" t="s">
        <v>35</v>
      </c>
      <c s="23" t="s">
        <v>123</v>
      </c>
      <c s="23" t="s">
        <v>72</v>
      </c>
      <c s="19" t="s">
        <v>191</v>
      </c>
      <c s="24" t="s">
        <v>73</v>
      </c>
      <c s="25" t="s">
        <v>39</v>
      </c>
      <c s="26">
        <v>1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25.5">
      <c r="A54" s="27" t="s">
        <v>40</v>
      </c>
      <c r="E54" s="28" t="s">
        <v>817</v>
      </c>
    </row>
    <row r="55" spans="1:5" ht="38.25">
      <c r="A55" s="29" t="s">
        <v>42</v>
      </c>
      <c r="E55" s="30" t="s">
        <v>818</v>
      </c>
    </row>
    <row r="56" spans="1:5" ht="12.75">
      <c r="A56" t="s">
        <v>43</v>
      </c>
      <c r="E56" s="28" t="s">
        <v>44</v>
      </c>
    </row>
    <row r="57" spans="1:16" ht="12.75">
      <c r="A57" s="19" t="s">
        <v>35</v>
      </c>
      <c s="23" t="s">
        <v>129</v>
      </c>
      <c s="23" t="s">
        <v>819</v>
      </c>
      <c s="19" t="s">
        <v>37</v>
      </c>
      <c s="24" t="s">
        <v>820</v>
      </c>
      <c s="25" t="s">
        <v>39</v>
      </c>
      <c s="26">
        <v>1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38.25">
      <c r="A58" s="27" t="s">
        <v>40</v>
      </c>
      <c r="E58" s="28" t="s">
        <v>821</v>
      </c>
    </row>
    <row r="59" spans="1:5" ht="12.75">
      <c r="A59" s="29" t="s">
        <v>42</v>
      </c>
      <c r="E59" s="30" t="s">
        <v>37</v>
      </c>
    </row>
    <row r="60" spans="1:5" ht="12.75">
      <c r="A60" t="s">
        <v>43</v>
      </c>
      <c r="E60" s="28" t="s">
        <v>44</v>
      </c>
    </row>
    <row r="61" spans="1:16" ht="12.75">
      <c r="A61" s="19" t="s">
        <v>35</v>
      </c>
      <c s="23" t="s">
        <v>135</v>
      </c>
      <c s="23" t="s">
        <v>822</v>
      </c>
      <c s="19" t="s">
        <v>37</v>
      </c>
      <c s="24" t="s">
        <v>823</v>
      </c>
      <c s="25" t="s">
        <v>39</v>
      </c>
      <c s="26">
        <v>1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12.75">
      <c r="A62" s="27" t="s">
        <v>40</v>
      </c>
      <c r="E62" s="28" t="s">
        <v>804</v>
      </c>
    </row>
    <row r="63" spans="1:5" ht="51">
      <c r="A63" s="29" t="s">
        <v>42</v>
      </c>
      <c r="E63" s="30" t="s">
        <v>824</v>
      </c>
    </row>
    <row r="64" spans="1:5" ht="63.75">
      <c r="A64" t="s">
        <v>43</v>
      </c>
      <c r="E64" s="28" t="s">
        <v>825</v>
      </c>
    </row>
    <row r="65" spans="1:16" ht="12.75">
      <c r="A65" s="19" t="s">
        <v>35</v>
      </c>
      <c s="23" t="s">
        <v>141</v>
      </c>
      <c s="23" t="s">
        <v>826</v>
      </c>
      <c s="19" t="s">
        <v>37</v>
      </c>
      <c s="24" t="s">
        <v>827</v>
      </c>
      <c s="25" t="s">
        <v>77</v>
      </c>
      <c s="26">
        <v>2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76.5">
      <c r="A66" s="27" t="s">
        <v>40</v>
      </c>
      <c r="E66" s="28" t="s">
        <v>828</v>
      </c>
    </row>
    <row r="67" spans="1:5" ht="12.75">
      <c r="A67" s="29" t="s">
        <v>42</v>
      </c>
      <c r="E67" s="30" t="s">
        <v>37</v>
      </c>
    </row>
    <row r="68" spans="1:5" ht="51">
      <c r="A68" t="s">
        <v>43</v>
      </c>
      <c r="E68" s="28" t="s">
        <v>829</v>
      </c>
    </row>
    <row r="69" spans="1:16" ht="12.75">
      <c r="A69" s="19" t="s">
        <v>35</v>
      </c>
      <c s="23" t="s">
        <v>146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6">
        <v>0</v>
      </c>
      <c s="26">
        <f>ROUND(ROUND(H69,2)*ROUND(G69,2),2)</f>
      </c>
      <c r="O69">
        <f>(I69*21)/100</f>
      </c>
      <c t="s">
        <v>12</v>
      </c>
    </row>
    <row r="70" spans="1:5" ht="12.75">
      <c r="A70" s="27" t="s">
        <v>40</v>
      </c>
      <c r="E70" s="28" t="s">
        <v>804</v>
      </c>
    </row>
    <row r="71" spans="1:5" ht="63.75">
      <c r="A71" s="29" t="s">
        <v>42</v>
      </c>
      <c r="E71" s="30" t="s">
        <v>830</v>
      </c>
    </row>
    <row r="72" spans="1:5" ht="12.75">
      <c r="A72" t="s">
        <v>43</v>
      </c>
      <c r="E72" s="28" t="s">
        <v>86</v>
      </c>
    </row>
    <row r="73" spans="1:18" ht="12.75" customHeight="1">
      <c r="A73" s="5" t="s">
        <v>33</v>
      </c>
      <c s="5"/>
      <c s="34" t="s">
        <v>18</v>
      </c>
      <c s="5"/>
      <c s="21" t="s">
        <v>87</v>
      </c>
      <c s="5"/>
      <c s="5"/>
      <c s="5"/>
      <c s="35">
        <f>0+Q73</f>
      </c>
      <c r="O73">
        <f>0+R73</f>
      </c>
      <c r="Q73">
        <f>0+I74+I78+I82+I86+I90+I94+I98+I102+I106+I110+I114+I118+I122+I126+I130+I134+I138+I142+I146+I150+I154</f>
      </c>
      <c>
        <f>0+O74+O78+O82+O86+O90+O94+O98+O102+O106+O110+O114+O118+O122+O126+O130+O134+O138+O142+O146+O150+O154</f>
      </c>
    </row>
    <row r="74" spans="1:16" ht="12.75">
      <c r="A74" s="19" t="s">
        <v>35</v>
      </c>
      <c s="23" t="s">
        <v>151</v>
      </c>
      <c s="23" t="s">
        <v>831</v>
      </c>
      <c s="19" t="s">
        <v>37</v>
      </c>
      <c s="24" t="s">
        <v>832</v>
      </c>
      <c s="25" t="s">
        <v>120</v>
      </c>
      <c s="26">
        <v>11.68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63.75">
      <c r="A75" s="27" t="s">
        <v>40</v>
      </c>
      <c r="E75" s="28" t="s">
        <v>833</v>
      </c>
    </row>
    <row r="76" spans="1:5" ht="38.25">
      <c r="A76" s="29" t="s">
        <v>42</v>
      </c>
      <c r="E76" s="30" t="s">
        <v>834</v>
      </c>
    </row>
    <row r="77" spans="1:5" ht="63.75">
      <c r="A77" t="s">
        <v>43</v>
      </c>
      <c r="E77" s="28" t="s">
        <v>175</v>
      </c>
    </row>
    <row r="78" spans="1:16" ht="25.5">
      <c r="A78" s="19" t="s">
        <v>35</v>
      </c>
      <c s="23" t="s">
        <v>232</v>
      </c>
      <c s="23" t="s">
        <v>835</v>
      </c>
      <c s="19" t="s">
        <v>37</v>
      </c>
      <c s="24" t="s">
        <v>836</v>
      </c>
      <c s="25" t="s">
        <v>120</v>
      </c>
      <c s="26">
        <v>52.75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51">
      <c r="A79" s="27" t="s">
        <v>40</v>
      </c>
      <c r="E79" s="28" t="s">
        <v>837</v>
      </c>
    </row>
    <row r="80" spans="1:5" ht="63.75">
      <c r="A80" s="29" t="s">
        <v>42</v>
      </c>
      <c r="E80" s="30" t="s">
        <v>838</v>
      </c>
    </row>
    <row r="81" spans="1:5" ht="63.75">
      <c r="A81" t="s">
        <v>43</v>
      </c>
      <c r="E81" s="28" t="s">
        <v>175</v>
      </c>
    </row>
    <row r="82" spans="1:16" ht="12.75">
      <c r="A82" s="19" t="s">
        <v>35</v>
      </c>
      <c s="23" t="s">
        <v>237</v>
      </c>
      <c s="23" t="s">
        <v>839</v>
      </c>
      <c s="19" t="s">
        <v>37</v>
      </c>
      <c s="24" t="s">
        <v>840</v>
      </c>
      <c s="25" t="s">
        <v>120</v>
      </c>
      <c s="26">
        <v>5.34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63.75">
      <c r="A83" s="27" t="s">
        <v>40</v>
      </c>
      <c r="E83" s="28" t="s">
        <v>841</v>
      </c>
    </row>
    <row r="84" spans="1:5" ht="12.75">
      <c r="A84" s="29" t="s">
        <v>42</v>
      </c>
      <c r="E84" s="30" t="s">
        <v>842</v>
      </c>
    </row>
    <row r="85" spans="1:5" ht="63.75">
      <c r="A85" t="s">
        <v>43</v>
      </c>
      <c r="E85" s="28" t="s">
        <v>175</v>
      </c>
    </row>
    <row r="86" spans="1:16" ht="12.75">
      <c r="A86" s="19" t="s">
        <v>35</v>
      </c>
      <c s="23" t="s">
        <v>243</v>
      </c>
      <c s="23" t="s">
        <v>843</v>
      </c>
      <c s="19" t="s">
        <v>37</v>
      </c>
      <c s="24" t="s">
        <v>844</v>
      </c>
      <c s="25" t="s">
        <v>182</v>
      </c>
      <c s="26">
        <v>65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51">
      <c r="A87" s="27" t="s">
        <v>40</v>
      </c>
      <c r="E87" s="28" t="s">
        <v>845</v>
      </c>
    </row>
    <row r="88" spans="1:5" ht="12.75">
      <c r="A88" s="29" t="s">
        <v>42</v>
      </c>
      <c r="E88" s="30" t="s">
        <v>846</v>
      </c>
    </row>
    <row r="89" spans="1:5" ht="63.75">
      <c r="A89" t="s">
        <v>43</v>
      </c>
      <c r="E89" s="28" t="s">
        <v>175</v>
      </c>
    </row>
    <row r="90" spans="1:16" ht="12.75">
      <c r="A90" s="19" t="s">
        <v>35</v>
      </c>
      <c s="23" t="s">
        <v>249</v>
      </c>
      <c s="23" t="s">
        <v>176</v>
      </c>
      <c s="19" t="s">
        <v>37</v>
      </c>
      <c s="24" t="s">
        <v>177</v>
      </c>
      <c s="25" t="s">
        <v>120</v>
      </c>
      <c s="26">
        <v>49.52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89.25">
      <c r="A91" s="27" t="s">
        <v>40</v>
      </c>
      <c r="E91" s="28" t="s">
        <v>847</v>
      </c>
    </row>
    <row r="92" spans="1:5" ht="12.75">
      <c r="A92" s="29" t="s">
        <v>42</v>
      </c>
      <c r="E92" s="30" t="s">
        <v>848</v>
      </c>
    </row>
    <row r="93" spans="1:5" ht="63.75">
      <c r="A93" t="s">
        <v>43</v>
      </c>
      <c r="E93" s="28" t="s">
        <v>175</v>
      </c>
    </row>
    <row r="94" spans="1:16" ht="12.75">
      <c r="A94" s="19" t="s">
        <v>35</v>
      </c>
      <c s="23" t="s">
        <v>255</v>
      </c>
      <c s="23" t="s">
        <v>180</v>
      </c>
      <c s="19" t="s">
        <v>37</v>
      </c>
      <c s="24" t="s">
        <v>181</v>
      </c>
      <c s="25" t="s">
        <v>182</v>
      </c>
      <c s="26">
        <v>15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2.75">
      <c r="A95" s="27" t="s">
        <v>40</v>
      </c>
      <c r="E95" s="28" t="s">
        <v>37</v>
      </c>
    </row>
    <row r="96" spans="1:5" ht="12.75">
      <c r="A96" s="29" t="s">
        <v>42</v>
      </c>
      <c r="E96" s="30" t="s">
        <v>37</v>
      </c>
    </row>
    <row r="97" spans="1:5" ht="25.5">
      <c r="A97" t="s">
        <v>43</v>
      </c>
      <c r="E97" s="28" t="s">
        <v>184</v>
      </c>
    </row>
    <row r="98" spans="1:16" ht="12.75">
      <c r="A98" s="19" t="s">
        <v>35</v>
      </c>
      <c s="23" t="s">
        <v>261</v>
      </c>
      <c s="23" t="s">
        <v>849</v>
      </c>
      <c s="19" t="s">
        <v>37</v>
      </c>
      <c s="24" t="s">
        <v>850</v>
      </c>
      <c s="25" t="s">
        <v>851</v>
      </c>
      <c s="26">
        <v>960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38.25">
      <c r="A99" s="27" t="s">
        <v>40</v>
      </c>
      <c r="E99" s="28" t="s">
        <v>852</v>
      </c>
    </row>
    <row r="100" spans="1:5" ht="12.75">
      <c r="A100" s="29" t="s">
        <v>42</v>
      </c>
      <c r="E100" s="30" t="s">
        <v>853</v>
      </c>
    </row>
    <row r="101" spans="1:5" ht="38.25">
      <c r="A101" t="s">
        <v>43</v>
      </c>
      <c r="E101" s="28" t="s">
        <v>854</v>
      </c>
    </row>
    <row r="102" spans="1:16" ht="12.75">
      <c r="A102" s="19" t="s">
        <v>35</v>
      </c>
      <c s="23" t="s">
        <v>268</v>
      </c>
      <c s="23" t="s">
        <v>194</v>
      </c>
      <c s="19" t="s">
        <v>37</v>
      </c>
      <c s="24" t="s">
        <v>195</v>
      </c>
      <c s="25" t="s">
        <v>120</v>
      </c>
      <c s="26">
        <v>123.1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37</v>
      </c>
    </row>
    <row r="104" spans="1:5" ht="12.75">
      <c r="A104" s="29" t="s">
        <v>42</v>
      </c>
      <c r="E104" s="30" t="s">
        <v>855</v>
      </c>
    </row>
    <row r="105" spans="1:5" ht="306">
      <c r="A105" t="s">
        <v>43</v>
      </c>
      <c r="E105" s="28" t="s">
        <v>197</v>
      </c>
    </row>
    <row r="106" spans="1:16" ht="12.75">
      <c r="A106" s="19" t="s">
        <v>35</v>
      </c>
      <c s="23" t="s">
        <v>274</v>
      </c>
      <c s="23" t="s">
        <v>856</v>
      </c>
      <c s="19" t="s">
        <v>186</v>
      </c>
      <c s="24" t="s">
        <v>857</v>
      </c>
      <c s="25" t="s">
        <v>120</v>
      </c>
      <c s="26">
        <v>175.05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37</v>
      </c>
    </row>
    <row r="108" spans="1:5" ht="153">
      <c r="A108" s="29" t="s">
        <v>42</v>
      </c>
      <c r="E108" s="30" t="s">
        <v>858</v>
      </c>
    </row>
    <row r="109" spans="1:5" ht="306">
      <c r="A109" t="s">
        <v>43</v>
      </c>
      <c r="E109" s="28" t="s">
        <v>859</v>
      </c>
    </row>
    <row r="110" spans="1:16" ht="12.75">
      <c r="A110" s="19" t="s">
        <v>35</v>
      </c>
      <c s="23" t="s">
        <v>279</v>
      </c>
      <c s="23" t="s">
        <v>860</v>
      </c>
      <c s="19" t="s">
        <v>186</v>
      </c>
      <c s="24" t="s">
        <v>861</v>
      </c>
      <c s="25" t="s">
        <v>120</v>
      </c>
      <c s="26">
        <v>111.6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89.25">
      <c r="A111" s="27" t="s">
        <v>40</v>
      </c>
      <c r="E111" s="28" t="s">
        <v>862</v>
      </c>
    </row>
    <row r="112" spans="1:5" ht="38.25">
      <c r="A112" s="29" t="s">
        <v>42</v>
      </c>
      <c r="E112" s="30" t="s">
        <v>863</v>
      </c>
    </row>
    <row r="113" spans="1:5" ht="318.75">
      <c r="A113" t="s">
        <v>43</v>
      </c>
      <c r="E113" s="28" t="s">
        <v>864</v>
      </c>
    </row>
    <row r="114" spans="1:16" ht="12.75">
      <c r="A114" s="19" t="s">
        <v>35</v>
      </c>
      <c s="23" t="s">
        <v>284</v>
      </c>
      <c s="23" t="s">
        <v>860</v>
      </c>
      <c s="19" t="s">
        <v>191</v>
      </c>
      <c s="24" t="s">
        <v>861</v>
      </c>
      <c s="25" t="s">
        <v>120</v>
      </c>
      <c s="26">
        <v>41.5</v>
      </c>
      <c s="26">
        <v>0</v>
      </c>
      <c s="26">
        <f>ROUND(ROUND(H114,2)*ROUND(G114,2),2)</f>
      </c>
      <c r="O114">
        <f>(I114*21)/100</f>
      </c>
      <c t="s">
        <v>12</v>
      </c>
    </row>
    <row r="115" spans="1:5" ht="25.5">
      <c r="A115" s="27" t="s">
        <v>40</v>
      </c>
      <c r="E115" s="28" t="s">
        <v>865</v>
      </c>
    </row>
    <row r="116" spans="1:5" ht="38.25">
      <c r="A116" s="29" t="s">
        <v>42</v>
      </c>
      <c r="E116" s="30" t="s">
        <v>866</v>
      </c>
    </row>
    <row r="117" spans="1:5" ht="318.75">
      <c r="A117" t="s">
        <v>43</v>
      </c>
      <c r="E117" s="28" t="s">
        <v>864</v>
      </c>
    </row>
    <row r="118" spans="1:16" ht="12.75">
      <c r="A118" s="19" t="s">
        <v>35</v>
      </c>
      <c s="23" t="s">
        <v>290</v>
      </c>
      <c s="23" t="s">
        <v>860</v>
      </c>
      <c s="19" t="s">
        <v>416</v>
      </c>
      <c s="24" t="s">
        <v>861</v>
      </c>
      <c s="25" t="s">
        <v>120</v>
      </c>
      <c s="26">
        <v>30.79</v>
      </c>
      <c s="26">
        <v>0</v>
      </c>
      <c s="26">
        <f>ROUND(ROUND(H118,2)*ROUND(G118,2),2)</f>
      </c>
      <c r="O118">
        <f>(I118*21)/100</f>
      </c>
      <c t="s">
        <v>12</v>
      </c>
    </row>
    <row r="119" spans="1:5" ht="38.25">
      <c r="A119" s="27" t="s">
        <v>40</v>
      </c>
      <c r="E119" s="28" t="s">
        <v>867</v>
      </c>
    </row>
    <row r="120" spans="1:5" ht="102">
      <c r="A120" s="29" t="s">
        <v>42</v>
      </c>
      <c r="E120" s="30" t="s">
        <v>868</v>
      </c>
    </row>
    <row r="121" spans="1:5" ht="318.75">
      <c r="A121" t="s">
        <v>43</v>
      </c>
      <c r="E121" s="28" t="s">
        <v>202</v>
      </c>
    </row>
    <row r="122" spans="1:16" ht="12.75">
      <c r="A122" s="19" t="s">
        <v>35</v>
      </c>
      <c s="23" t="s">
        <v>296</v>
      </c>
      <c s="23" t="s">
        <v>124</v>
      </c>
      <c s="19" t="s">
        <v>186</v>
      </c>
      <c s="24" t="s">
        <v>125</v>
      </c>
      <c s="25" t="s">
        <v>120</v>
      </c>
      <c s="26">
        <v>205.84</v>
      </c>
      <c s="26">
        <v>0</v>
      </c>
      <c s="26">
        <f>ROUND(ROUND(H122,2)*ROUND(G122,2),2)</f>
      </c>
      <c r="O122">
        <f>(I122*21)/100</f>
      </c>
      <c t="s">
        <v>12</v>
      </c>
    </row>
    <row r="123" spans="1:5" ht="12.75">
      <c r="A123" s="27" t="s">
        <v>40</v>
      </c>
      <c r="E123" s="28" t="s">
        <v>869</v>
      </c>
    </row>
    <row r="124" spans="1:5" ht="51">
      <c r="A124" s="29" t="s">
        <v>42</v>
      </c>
      <c r="E124" s="30" t="s">
        <v>870</v>
      </c>
    </row>
    <row r="125" spans="1:5" ht="191.25">
      <c r="A125" t="s">
        <v>43</v>
      </c>
      <c r="E125" s="28" t="s">
        <v>871</v>
      </c>
    </row>
    <row r="126" spans="1:16" ht="12.75">
      <c r="A126" s="19" t="s">
        <v>35</v>
      </c>
      <c s="23" t="s">
        <v>301</v>
      </c>
      <c s="23" t="s">
        <v>124</v>
      </c>
      <c s="19" t="s">
        <v>191</v>
      </c>
      <c s="24" t="s">
        <v>125</v>
      </c>
      <c s="25" t="s">
        <v>120</v>
      </c>
      <c s="26">
        <v>205.85</v>
      </c>
      <c s="26">
        <v>0</v>
      </c>
      <c s="26">
        <f>ROUND(ROUND(H126,2)*ROUND(G126,2),2)</f>
      </c>
      <c r="O126">
        <f>(I126*21)/100</f>
      </c>
      <c t="s">
        <v>12</v>
      </c>
    </row>
    <row r="127" spans="1:5" ht="51">
      <c r="A127" s="27" t="s">
        <v>40</v>
      </c>
      <c r="E127" s="28" t="s">
        <v>872</v>
      </c>
    </row>
    <row r="128" spans="1:5" ht="12.75">
      <c r="A128" s="29" t="s">
        <v>42</v>
      </c>
      <c r="E128" s="30" t="s">
        <v>873</v>
      </c>
    </row>
    <row r="129" spans="1:5" ht="191.25">
      <c r="A129" t="s">
        <v>43</v>
      </c>
      <c r="E129" s="28" t="s">
        <v>871</v>
      </c>
    </row>
    <row r="130" spans="1:16" ht="12.75">
      <c r="A130" s="19" t="s">
        <v>35</v>
      </c>
      <c s="23" t="s">
        <v>304</v>
      </c>
      <c s="23" t="s">
        <v>874</v>
      </c>
      <c s="19" t="s">
        <v>64</v>
      </c>
      <c s="24" t="s">
        <v>875</v>
      </c>
      <c s="25" t="s">
        <v>120</v>
      </c>
      <c s="26">
        <v>141.92</v>
      </c>
      <c s="26">
        <v>0</v>
      </c>
      <c s="26">
        <f>ROUND(ROUND(H130,2)*ROUND(G130,2),2)</f>
      </c>
      <c r="O130">
        <f>(I130*21)/100</f>
      </c>
      <c t="s">
        <v>12</v>
      </c>
    </row>
    <row r="131" spans="1:5" ht="38.25">
      <c r="A131" s="27" t="s">
        <v>40</v>
      </c>
      <c r="E131" s="28" t="s">
        <v>876</v>
      </c>
    </row>
    <row r="132" spans="1:5" ht="25.5">
      <c r="A132" s="29" t="s">
        <v>42</v>
      </c>
      <c r="E132" s="30" t="s">
        <v>877</v>
      </c>
    </row>
    <row r="133" spans="1:5" ht="280.5">
      <c r="A133" t="s">
        <v>43</v>
      </c>
      <c r="E133" s="28" t="s">
        <v>878</v>
      </c>
    </row>
    <row r="134" spans="1:16" ht="12.75">
      <c r="A134" s="19" t="s">
        <v>35</v>
      </c>
      <c s="23" t="s">
        <v>309</v>
      </c>
      <c s="23" t="s">
        <v>879</v>
      </c>
      <c s="19" t="s">
        <v>37</v>
      </c>
      <c s="24" t="s">
        <v>880</v>
      </c>
      <c s="25" t="s">
        <v>120</v>
      </c>
      <c s="26">
        <v>117.5</v>
      </c>
      <c s="26">
        <v>0</v>
      </c>
      <c s="26">
        <f>ROUND(ROUND(H134,2)*ROUND(G134,2),2)</f>
      </c>
      <c r="O134">
        <f>(I134*21)/100</f>
      </c>
      <c t="s">
        <v>12</v>
      </c>
    </row>
    <row r="135" spans="1:5" ht="25.5">
      <c r="A135" s="27" t="s">
        <v>40</v>
      </c>
      <c r="E135" s="28" t="s">
        <v>881</v>
      </c>
    </row>
    <row r="136" spans="1:5" ht="12.75">
      <c r="A136" s="29" t="s">
        <v>42</v>
      </c>
      <c r="E136" s="30" t="s">
        <v>882</v>
      </c>
    </row>
    <row r="137" spans="1:5" ht="229.5">
      <c r="A137" t="s">
        <v>43</v>
      </c>
      <c r="E137" s="28" t="s">
        <v>883</v>
      </c>
    </row>
    <row r="138" spans="1:16" ht="12.75">
      <c r="A138" s="19" t="s">
        <v>35</v>
      </c>
      <c s="23" t="s">
        <v>315</v>
      </c>
      <c s="23" t="s">
        <v>884</v>
      </c>
      <c s="19" t="s">
        <v>37</v>
      </c>
      <c s="24" t="s">
        <v>885</v>
      </c>
      <c s="25" t="s">
        <v>120</v>
      </c>
      <c s="26">
        <v>5.6</v>
      </c>
      <c s="26">
        <v>0</v>
      </c>
      <c s="26">
        <f>ROUND(ROUND(H138,2)*ROUND(G138,2),2)</f>
      </c>
      <c r="O138">
        <f>(I138*21)/100</f>
      </c>
      <c t="s">
        <v>12</v>
      </c>
    </row>
    <row r="139" spans="1:5" ht="25.5">
      <c r="A139" s="27" t="s">
        <v>40</v>
      </c>
      <c r="E139" s="28" t="s">
        <v>886</v>
      </c>
    </row>
    <row r="140" spans="1:5" ht="12.75">
      <c r="A140" s="29" t="s">
        <v>42</v>
      </c>
      <c r="E140" s="30" t="s">
        <v>887</v>
      </c>
    </row>
    <row r="141" spans="1:5" ht="204">
      <c r="A141" t="s">
        <v>43</v>
      </c>
      <c r="E141" s="28" t="s">
        <v>888</v>
      </c>
    </row>
    <row r="142" spans="1:16" ht="12.75">
      <c r="A142" s="19" t="s">
        <v>35</v>
      </c>
      <c s="23" t="s">
        <v>320</v>
      </c>
      <c s="23" t="s">
        <v>212</v>
      </c>
      <c s="19" t="s">
        <v>37</v>
      </c>
      <c s="24" t="s">
        <v>213</v>
      </c>
      <c s="25" t="s">
        <v>120</v>
      </c>
      <c s="26">
        <v>45.6</v>
      </c>
      <c s="26">
        <v>0</v>
      </c>
      <c s="26">
        <f>ROUND(ROUND(H142,2)*ROUND(G142,2),2)</f>
      </c>
      <c r="O142">
        <f>(I142*21)/100</f>
      </c>
      <c t="s">
        <v>12</v>
      </c>
    </row>
    <row r="143" spans="1:5" ht="12.75">
      <c r="A143" s="27" t="s">
        <v>40</v>
      </c>
      <c r="E143" s="28" t="s">
        <v>37</v>
      </c>
    </row>
    <row r="144" spans="1:5" ht="25.5">
      <c r="A144" s="29" t="s">
        <v>42</v>
      </c>
      <c r="E144" s="30" t="s">
        <v>889</v>
      </c>
    </row>
    <row r="145" spans="1:5" ht="293.25">
      <c r="A145" t="s">
        <v>43</v>
      </c>
      <c r="E145" s="28" t="s">
        <v>216</v>
      </c>
    </row>
    <row r="146" spans="1:16" ht="12.75">
      <c r="A146" s="19" t="s">
        <v>35</v>
      </c>
      <c s="23" t="s">
        <v>324</v>
      </c>
      <c s="23" t="s">
        <v>890</v>
      </c>
      <c s="19" t="s">
        <v>37</v>
      </c>
      <c s="24" t="s">
        <v>891</v>
      </c>
      <c s="25" t="s">
        <v>120</v>
      </c>
      <c s="26">
        <v>42</v>
      </c>
      <c s="26">
        <v>0</v>
      </c>
      <c s="26">
        <f>ROUND(ROUND(H146,2)*ROUND(G146,2),2)</f>
      </c>
      <c r="O146">
        <f>(I146*21)/100</f>
      </c>
      <c t="s">
        <v>12</v>
      </c>
    </row>
    <row r="147" spans="1:5" ht="12.75">
      <c r="A147" s="27" t="s">
        <v>40</v>
      </c>
      <c r="E147" s="28" t="s">
        <v>37</v>
      </c>
    </row>
    <row r="148" spans="1:5" ht="12.75">
      <c r="A148" s="29" t="s">
        <v>42</v>
      </c>
      <c r="E148" s="30" t="s">
        <v>892</v>
      </c>
    </row>
    <row r="149" spans="1:5" ht="267.75">
      <c r="A149" t="s">
        <v>43</v>
      </c>
      <c r="E149" s="28" t="s">
        <v>211</v>
      </c>
    </row>
    <row r="150" spans="1:16" ht="12.75">
      <c r="A150" s="19" t="s">
        <v>35</v>
      </c>
      <c s="23" t="s">
        <v>328</v>
      </c>
      <c s="23" t="s">
        <v>228</v>
      </c>
      <c s="19" t="s">
        <v>37</v>
      </c>
      <c s="24" t="s">
        <v>229</v>
      </c>
      <c s="25" t="s">
        <v>90</v>
      </c>
      <c s="26">
        <v>20</v>
      </c>
      <c s="26">
        <v>0</v>
      </c>
      <c s="26">
        <f>ROUND(ROUND(H150,2)*ROUND(G150,2),2)</f>
      </c>
      <c r="O150">
        <f>(I150*21)/100</f>
      </c>
      <c t="s">
        <v>12</v>
      </c>
    </row>
    <row r="151" spans="1:5" ht="12.75">
      <c r="A151" s="27" t="s">
        <v>40</v>
      </c>
      <c r="E151" s="28" t="s">
        <v>893</v>
      </c>
    </row>
    <row r="152" spans="1:5" ht="12.75">
      <c r="A152" s="29" t="s">
        <v>42</v>
      </c>
      <c r="E152" s="30" t="s">
        <v>894</v>
      </c>
    </row>
    <row r="153" spans="1:5" ht="38.25">
      <c r="A153" t="s">
        <v>43</v>
      </c>
      <c r="E153" s="28" t="s">
        <v>895</v>
      </c>
    </row>
    <row r="154" spans="1:16" ht="12.75">
      <c r="A154" s="19" t="s">
        <v>35</v>
      </c>
      <c s="23" t="s">
        <v>333</v>
      </c>
      <c s="23" t="s">
        <v>238</v>
      </c>
      <c s="19" t="s">
        <v>37</v>
      </c>
      <c s="24" t="s">
        <v>239</v>
      </c>
      <c s="25" t="s">
        <v>90</v>
      </c>
      <c s="26">
        <v>20</v>
      </c>
      <c s="26">
        <v>0</v>
      </c>
      <c s="26">
        <f>ROUND(ROUND(H154,2)*ROUND(G154,2),2)</f>
      </c>
      <c r="O154">
        <f>(I154*21)/100</f>
      </c>
      <c t="s">
        <v>12</v>
      </c>
    </row>
    <row r="155" spans="1:5" ht="12.75">
      <c r="A155" s="27" t="s">
        <v>40</v>
      </c>
      <c r="E155" s="28" t="s">
        <v>37</v>
      </c>
    </row>
    <row r="156" spans="1:5" ht="12.75">
      <c r="A156" s="29" t="s">
        <v>42</v>
      </c>
      <c r="E156" s="30" t="s">
        <v>37</v>
      </c>
    </row>
    <row r="157" spans="1:5" ht="25.5">
      <c r="A157" t="s">
        <v>43</v>
      </c>
      <c r="E157" s="28" t="s">
        <v>242</v>
      </c>
    </row>
    <row r="158" spans="1:18" ht="12.75" customHeight="1">
      <c r="A158" s="5" t="s">
        <v>33</v>
      </c>
      <c s="5"/>
      <c s="34" t="s">
        <v>12</v>
      </c>
      <c s="5"/>
      <c s="21" t="s">
        <v>248</v>
      </c>
      <c s="5"/>
      <c s="5"/>
      <c s="5"/>
      <c s="35">
        <f>0+Q158</f>
      </c>
      <c r="O158">
        <f>0+R158</f>
      </c>
      <c r="Q158">
        <f>0+I159+I163+I167+I171+I175+I179+I183+I187+I191+I195+I199+I203+I207+I211</f>
      </c>
      <c>
        <f>0+O159+O163+O167+O171+O175+O179+O183+O187+O191+O195+O199+O203+O207+O211</f>
      </c>
    </row>
    <row r="159" spans="1:16" ht="12.75">
      <c r="A159" s="19" t="s">
        <v>35</v>
      </c>
      <c s="23" t="s">
        <v>337</v>
      </c>
      <c s="23" t="s">
        <v>896</v>
      </c>
      <c s="19" t="s">
        <v>37</v>
      </c>
      <c s="24" t="s">
        <v>897</v>
      </c>
      <c s="25" t="s">
        <v>120</v>
      </c>
      <c s="26">
        <v>16.5</v>
      </c>
      <c s="26">
        <v>0</v>
      </c>
      <c s="26">
        <f>ROUND(ROUND(H159,2)*ROUND(G159,2),2)</f>
      </c>
      <c r="O159">
        <f>(I159*21)/100</f>
      </c>
      <c t="s">
        <v>12</v>
      </c>
    </row>
    <row r="160" spans="1:5" ht="12.75">
      <c r="A160" s="27" t="s">
        <v>40</v>
      </c>
      <c r="E160" s="28" t="s">
        <v>37</v>
      </c>
    </row>
    <row r="161" spans="1:5" ht="12.75">
      <c r="A161" s="29" t="s">
        <v>42</v>
      </c>
      <c r="E161" s="30" t="s">
        <v>898</v>
      </c>
    </row>
    <row r="162" spans="1:5" ht="38.25">
      <c r="A162" t="s">
        <v>43</v>
      </c>
      <c r="E162" s="28" t="s">
        <v>899</v>
      </c>
    </row>
    <row r="163" spans="1:16" ht="12.75">
      <c r="A163" s="19" t="s">
        <v>35</v>
      </c>
      <c s="23" t="s">
        <v>342</v>
      </c>
      <c s="23" t="s">
        <v>900</v>
      </c>
      <c s="19" t="s">
        <v>37</v>
      </c>
      <c s="24" t="s">
        <v>901</v>
      </c>
      <c s="25" t="s">
        <v>159</v>
      </c>
      <c s="26">
        <v>5.47</v>
      </c>
      <c s="26">
        <v>0</v>
      </c>
      <c s="26">
        <f>ROUND(ROUND(H163,2)*ROUND(G163,2),2)</f>
      </c>
      <c r="O163">
        <f>(I163*21)/100</f>
      </c>
      <c t="s">
        <v>12</v>
      </c>
    </row>
    <row r="164" spans="1:5" ht="51">
      <c r="A164" s="27" t="s">
        <v>40</v>
      </c>
      <c r="E164" s="28" t="s">
        <v>902</v>
      </c>
    </row>
    <row r="165" spans="1:5" ht="89.25">
      <c r="A165" s="29" t="s">
        <v>42</v>
      </c>
      <c r="E165" s="30" t="s">
        <v>903</v>
      </c>
    </row>
    <row r="166" spans="1:5" ht="38.25">
      <c r="A166" t="s">
        <v>43</v>
      </c>
      <c r="E166" s="28" t="s">
        <v>904</v>
      </c>
    </row>
    <row r="167" spans="1:16" ht="12.75">
      <c r="A167" s="19" t="s">
        <v>35</v>
      </c>
      <c s="23" t="s">
        <v>348</v>
      </c>
      <c s="23" t="s">
        <v>905</v>
      </c>
      <c s="19" t="s">
        <v>37</v>
      </c>
      <c s="24" t="s">
        <v>906</v>
      </c>
      <c s="25" t="s">
        <v>90</v>
      </c>
      <c s="26">
        <v>50</v>
      </c>
      <c s="26">
        <v>0</v>
      </c>
      <c s="26">
        <f>ROUND(ROUND(H167,2)*ROUND(G167,2),2)</f>
      </c>
      <c r="O167">
        <f>(I167*21)/100</f>
      </c>
      <c t="s">
        <v>12</v>
      </c>
    </row>
    <row r="168" spans="1:5" ht="25.5">
      <c r="A168" s="27" t="s">
        <v>40</v>
      </c>
      <c r="E168" s="28" t="s">
        <v>907</v>
      </c>
    </row>
    <row r="169" spans="1:5" ht="12.75">
      <c r="A169" s="29" t="s">
        <v>42</v>
      </c>
      <c r="E169" s="30" t="s">
        <v>908</v>
      </c>
    </row>
    <row r="170" spans="1:5" ht="25.5">
      <c r="A170" t="s">
        <v>43</v>
      </c>
      <c r="E170" s="28" t="s">
        <v>909</v>
      </c>
    </row>
    <row r="171" spans="1:16" ht="12.75">
      <c r="A171" s="19" t="s">
        <v>35</v>
      </c>
      <c s="23" t="s">
        <v>353</v>
      </c>
      <c s="23" t="s">
        <v>910</v>
      </c>
      <c s="19" t="s">
        <v>37</v>
      </c>
      <c s="24" t="s">
        <v>911</v>
      </c>
      <c s="25" t="s">
        <v>182</v>
      </c>
      <c s="26">
        <v>300</v>
      </c>
      <c s="26">
        <v>0</v>
      </c>
      <c s="26">
        <f>ROUND(ROUND(H171,2)*ROUND(G171,2),2)</f>
      </c>
      <c r="O171">
        <f>(I171*21)/100</f>
      </c>
      <c t="s">
        <v>12</v>
      </c>
    </row>
    <row r="172" spans="1:5" ht="12.75">
      <c r="A172" s="27" t="s">
        <v>40</v>
      </c>
      <c r="E172" s="28" t="s">
        <v>37</v>
      </c>
    </row>
    <row r="173" spans="1:5" ht="38.25">
      <c r="A173" s="29" t="s">
        <v>42</v>
      </c>
      <c r="E173" s="30" t="s">
        <v>912</v>
      </c>
    </row>
    <row r="174" spans="1:5" ht="51">
      <c r="A174" t="s">
        <v>43</v>
      </c>
      <c r="E174" s="28" t="s">
        <v>913</v>
      </c>
    </row>
    <row r="175" spans="1:16" ht="12.75">
      <c r="A175" s="19" t="s">
        <v>35</v>
      </c>
      <c s="23" t="s">
        <v>357</v>
      </c>
      <c s="23" t="s">
        <v>914</v>
      </c>
      <c s="19" t="s">
        <v>37</v>
      </c>
      <c s="24" t="s">
        <v>915</v>
      </c>
      <c s="25" t="s">
        <v>90</v>
      </c>
      <c s="26">
        <v>258</v>
      </c>
      <c s="26">
        <v>0</v>
      </c>
      <c s="26">
        <f>ROUND(ROUND(H175,2)*ROUND(G175,2),2)</f>
      </c>
      <c r="O175">
        <f>(I175*21)/100</f>
      </c>
      <c t="s">
        <v>12</v>
      </c>
    </row>
    <row r="176" spans="1:5" ht="38.25">
      <c r="A176" s="27" t="s">
        <v>40</v>
      </c>
      <c r="E176" s="28" t="s">
        <v>916</v>
      </c>
    </row>
    <row r="177" spans="1:5" ht="63.75">
      <c r="A177" s="29" t="s">
        <v>42</v>
      </c>
      <c r="E177" s="30" t="s">
        <v>917</v>
      </c>
    </row>
    <row r="178" spans="1:5" ht="331.5">
      <c r="A178" t="s">
        <v>43</v>
      </c>
      <c r="E178" s="28" t="s">
        <v>918</v>
      </c>
    </row>
    <row r="179" spans="1:16" ht="12.75">
      <c r="A179" s="19" t="s">
        <v>35</v>
      </c>
      <c s="23" t="s">
        <v>362</v>
      </c>
      <c s="23" t="s">
        <v>919</v>
      </c>
      <c s="19" t="s">
        <v>37</v>
      </c>
      <c s="24" t="s">
        <v>920</v>
      </c>
      <c s="25" t="s">
        <v>90</v>
      </c>
      <c s="26">
        <v>258</v>
      </c>
      <c s="26">
        <v>0</v>
      </c>
      <c s="26">
        <f>ROUND(ROUND(H179,2)*ROUND(G179,2),2)</f>
      </c>
      <c r="O179">
        <f>(I179*21)/100</f>
      </c>
      <c t="s">
        <v>12</v>
      </c>
    </row>
    <row r="180" spans="1:5" ht="38.25">
      <c r="A180" s="27" t="s">
        <v>40</v>
      </c>
      <c r="E180" s="28" t="s">
        <v>921</v>
      </c>
    </row>
    <row r="181" spans="1:5" ht="63.75">
      <c r="A181" s="29" t="s">
        <v>42</v>
      </c>
      <c r="E181" s="30" t="s">
        <v>917</v>
      </c>
    </row>
    <row r="182" spans="1:5" ht="12.75">
      <c r="A182" t="s">
        <v>43</v>
      </c>
      <c r="E182" s="28" t="s">
        <v>922</v>
      </c>
    </row>
    <row r="183" spans="1:16" ht="12.75">
      <c r="A183" s="19" t="s">
        <v>35</v>
      </c>
      <c s="23" t="s">
        <v>366</v>
      </c>
      <c s="23" t="s">
        <v>923</v>
      </c>
      <c s="19" t="s">
        <v>37</v>
      </c>
      <c s="24" t="s">
        <v>924</v>
      </c>
      <c s="25" t="s">
        <v>182</v>
      </c>
      <c s="26">
        <v>290</v>
      </c>
      <c s="26">
        <v>0</v>
      </c>
      <c s="26">
        <f>ROUND(ROUND(H183,2)*ROUND(G183,2),2)</f>
      </c>
      <c r="O183">
        <f>(I183*21)/100</f>
      </c>
      <c t="s">
        <v>12</v>
      </c>
    </row>
    <row r="184" spans="1:5" ht="102">
      <c r="A184" s="27" t="s">
        <v>40</v>
      </c>
      <c r="E184" s="28" t="s">
        <v>925</v>
      </c>
    </row>
    <row r="185" spans="1:5" ht="127.5">
      <c r="A185" s="29" t="s">
        <v>42</v>
      </c>
      <c r="E185" s="30" t="s">
        <v>926</v>
      </c>
    </row>
    <row r="186" spans="1:5" ht="63.75">
      <c r="A186" t="s">
        <v>43</v>
      </c>
      <c r="E186" s="28" t="s">
        <v>927</v>
      </c>
    </row>
    <row r="187" spans="1:16" ht="12.75">
      <c r="A187" s="19" t="s">
        <v>35</v>
      </c>
      <c s="23" t="s">
        <v>371</v>
      </c>
      <c s="23" t="s">
        <v>928</v>
      </c>
      <c s="19" t="s">
        <v>37</v>
      </c>
      <c s="24" t="s">
        <v>929</v>
      </c>
      <c s="25" t="s">
        <v>182</v>
      </c>
      <c s="26">
        <v>100.8</v>
      </c>
      <c s="26">
        <v>0</v>
      </c>
      <c s="26">
        <f>ROUND(ROUND(H187,2)*ROUND(G187,2),2)</f>
      </c>
      <c r="O187">
        <f>(I187*21)/100</f>
      </c>
      <c t="s">
        <v>12</v>
      </c>
    </row>
    <row r="188" spans="1:5" ht="127.5">
      <c r="A188" s="27" t="s">
        <v>40</v>
      </c>
      <c r="E188" s="28" t="s">
        <v>930</v>
      </c>
    </row>
    <row r="189" spans="1:5" ht="38.25">
      <c r="A189" s="29" t="s">
        <v>42</v>
      </c>
      <c r="E189" s="30" t="s">
        <v>931</v>
      </c>
    </row>
    <row r="190" spans="1:5" ht="63.75">
      <c r="A190" t="s">
        <v>43</v>
      </c>
      <c r="E190" s="28" t="s">
        <v>927</v>
      </c>
    </row>
    <row r="191" spans="1:16" ht="12.75">
      <c r="A191" s="19" t="s">
        <v>35</v>
      </c>
      <c s="23" t="s">
        <v>377</v>
      </c>
      <c s="23" t="s">
        <v>932</v>
      </c>
      <c s="19" t="s">
        <v>37</v>
      </c>
      <c s="24" t="s">
        <v>933</v>
      </c>
      <c s="25" t="s">
        <v>182</v>
      </c>
      <c s="26">
        <v>194</v>
      </c>
      <c s="26">
        <v>0</v>
      </c>
      <c s="26">
        <f>ROUND(ROUND(H191,2)*ROUND(G191,2),2)</f>
      </c>
      <c r="O191">
        <f>(I191*21)/100</f>
      </c>
      <c t="s">
        <v>12</v>
      </c>
    </row>
    <row r="192" spans="1:5" ht="102">
      <c r="A192" s="27" t="s">
        <v>40</v>
      </c>
      <c r="E192" s="28" t="s">
        <v>925</v>
      </c>
    </row>
    <row r="193" spans="1:5" ht="153">
      <c r="A193" s="29" t="s">
        <v>42</v>
      </c>
      <c r="E193" s="30" t="s">
        <v>934</v>
      </c>
    </row>
    <row r="194" spans="1:5" ht="63.75">
      <c r="A194" t="s">
        <v>43</v>
      </c>
      <c r="E194" s="28" t="s">
        <v>927</v>
      </c>
    </row>
    <row r="195" spans="1:16" ht="12.75">
      <c r="A195" s="19" t="s">
        <v>35</v>
      </c>
      <c s="23" t="s">
        <v>383</v>
      </c>
      <c s="23" t="s">
        <v>935</v>
      </c>
      <c s="19" t="s">
        <v>37</v>
      </c>
      <c s="24" t="s">
        <v>936</v>
      </c>
      <c s="25" t="s">
        <v>182</v>
      </c>
      <c s="26">
        <v>43.2</v>
      </c>
      <c s="26">
        <v>0</v>
      </c>
      <c s="26">
        <f>ROUND(ROUND(H195,2)*ROUND(G195,2),2)</f>
      </c>
      <c r="O195">
        <f>(I195*21)/100</f>
      </c>
      <c t="s">
        <v>12</v>
      </c>
    </row>
    <row r="196" spans="1:5" ht="127.5">
      <c r="A196" s="27" t="s">
        <v>40</v>
      </c>
      <c r="E196" s="28" t="s">
        <v>930</v>
      </c>
    </row>
    <row r="197" spans="1:5" ht="51">
      <c r="A197" s="29" t="s">
        <v>42</v>
      </c>
      <c r="E197" s="30" t="s">
        <v>937</v>
      </c>
    </row>
    <row r="198" spans="1:5" ht="63.75">
      <c r="A198" t="s">
        <v>43</v>
      </c>
      <c r="E198" s="28" t="s">
        <v>927</v>
      </c>
    </row>
    <row r="199" spans="1:16" ht="12.75">
      <c r="A199" s="19" t="s">
        <v>35</v>
      </c>
      <c s="23" t="s">
        <v>389</v>
      </c>
      <c s="23" t="s">
        <v>938</v>
      </c>
      <c s="19" t="s">
        <v>939</v>
      </c>
      <c s="24" t="s">
        <v>940</v>
      </c>
      <c s="25" t="s">
        <v>120</v>
      </c>
      <c s="26">
        <v>19.24</v>
      </c>
      <c s="26">
        <v>0</v>
      </c>
      <c s="26">
        <f>ROUND(ROUND(H199,2)*ROUND(G199,2),2)</f>
      </c>
      <c r="O199">
        <f>(I199*21)/100</f>
      </c>
      <c t="s">
        <v>12</v>
      </c>
    </row>
    <row r="200" spans="1:5" ht="12.75">
      <c r="A200" s="27" t="s">
        <v>40</v>
      </c>
      <c r="E200" s="28" t="s">
        <v>37</v>
      </c>
    </row>
    <row r="201" spans="1:5" ht="63.75">
      <c r="A201" s="29" t="s">
        <v>42</v>
      </c>
      <c r="E201" s="30" t="s">
        <v>941</v>
      </c>
    </row>
    <row r="202" spans="1:5" ht="369.75">
      <c r="A202" t="s">
        <v>43</v>
      </c>
      <c r="E202" s="28" t="s">
        <v>942</v>
      </c>
    </row>
    <row r="203" spans="1:16" ht="12.75">
      <c r="A203" s="19" t="s">
        <v>35</v>
      </c>
      <c s="23" t="s">
        <v>393</v>
      </c>
      <c s="23" t="s">
        <v>943</v>
      </c>
      <c s="19" t="s">
        <v>37</v>
      </c>
      <c s="24" t="s">
        <v>944</v>
      </c>
      <c s="25" t="s">
        <v>159</v>
      </c>
      <c s="26">
        <v>2.69</v>
      </c>
      <c s="26">
        <v>0</v>
      </c>
      <c s="26">
        <f>ROUND(ROUND(H203,2)*ROUND(G203,2),2)</f>
      </c>
      <c r="O203">
        <f>(I203*21)/100</f>
      </c>
      <c t="s">
        <v>12</v>
      </c>
    </row>
    <row r="204" spans="1:5" ht="12.75">
      <c r="A204" s="27" t="s">
        <v>40</v>
      </c>
      <c r="E204" s="28" t="s">
        <v>37</v>
      </c>
    </row>
    <row r="205" spans="1:5" ht="25.5">
      <c r="A205" s="29" t="s">
        <v>42</v>
      </c>
      <c r="E205" s="30" t="s">
        <v>945</v>
      </c>
    </row>
    <row r="206" spans="1:5" ht="267.75">
      <c r="A206" t="s">
        <v>43</v>
      </c>
      <c r="E206" s="28" t="s">
        <v>946</v>
      </c>
    </row>
    <row r="207" spans="1:16" ht="12.75">
      <c r="A207" s="19" t="s">
        <v>35</v>
      </c>
      <c s="23" t="s">
        <v>398</v>
      </c>
      <c s="23" t="s">
        <v>947</v>
      </c>
      <c s="19" t="s">
        <v>37</v>
      </c>
      <c s="24" t="s">
        <v>948</v>
      </c>
      <c s="25" t="s">
        <v>77</v>
      </c>
      <c s="26">
        <v>16</v>
      </c>
      <c s="26">
        <v>0</v>
      </c>
      <c s="26">
        <f>ROUND(ROUND(H207,2)*ROUND(G207,2),2)</f>
      </c>
      <c r="O207">
        <f>(I207*21)/100</f>
      </c>
      <c t="s">
        <v>12</v>
      </c>
    </row>
    <row r="208" spans="1:5" ht="12.75">
      <c r="A208" s="27" t="s">
        <v>40</v>
      </c>
      <c r="E208" s="28" t="s">
        <v>37</v>
      </c>
    </row>
    <row r="209" spans="1:5" ht="76.5">
      <c r="A209" s="29" t="s">
        <v>42</v>
      </c>
      <c r="E209" s="30" t="s">
        <v>949</v>
      </c>
    </row>
    <row r="210" spans="1:5" ht="38.25">
      <c r="A210" t="s">
        <v>43</v>
      </c>
      <c r="E210" s="28" t="s">
        <v>950</v>
      </c>
    </row>
    <row r="211" spans="1:16" ht="12.75">
      <c r="A211" s="19" t="s">
        <v>35</v>
      </c>
      <c s="23" t="s">
        <v>403</v>
      </c>
      <c s="23" t="s">
        <v>951</v>
      </c>
      <c s="19" t="s">
        <v>37</v>
      </c>
      <c s="24" t="s">
        <v>952</v>
      </c>
      <c s="25" t="s">
        <v>90</v>
      </c>
      <c s="26">
        <v>76</v>
      </c>
      <c s="26">
        <v>0</v>
      </c>
      <c s="26">
        <f>ROUND(ROUND(H211,2)*ROUND(G211,2),2)</f>
      </c>
      <c r="O211">
        <f>(I211*21)/100</f>
      </c>
      <c t="s">
        <v>12</v>
      </c>
    </row>
    <row r="212" spans="1:5" ht="12.75">
      <c r="A212" s="27" t="s">
        <v>40</v>
      </c>
      <c r="E212" s="28" t="s">
        <v>37</v>
      </c>
    </row>
    <row r="213" spans="1:5" ht="25.5">
      <c r="A213" s="29" t="s">
        <v>42</v>
      </c>
      <c r="E213" s="30" t="s">
        <v>953</v>
      </c>
    </row>
    <row r="214" spans="1:5" ht="102">
      <c r="A214" t="s">
        <v>43</v>
      </c>
      <c r="E214" s="28" t="s">
        <v>954</v>
      </c>
    </row>
    <row r="215" spans="1:18" ht="12.75" customHeight="1">
      <c r="A215" s="5" t="s">
        <v>33</v>
      </c>
      <c s="5"/>
      <c s="34" t="s">
        <v>21</v>
      </c>
      <c s="5"/>
      <c s="21" t="s">
        <v>955</v>
      </c>
      <c s="5"/>
      <c s="5"/>
      <c s="5"/>
      <c s="35">
        <f>0+Q215</f>
      </c>
      <c r="O215">
        <f>0+R215</f>
      </c>
      <c r="Q215">
        <f>0+I216+I220+I224+I228+I232+I236</f>
      </c>
      <c>
        <f>0+O216+O220+O224+O228+O232+O236</f>
      </c>
    </row>
    <row r="216" spans="1:16" ht="12.75">
      <c r="A216" s="19" t="s">
        <v>35</v>
      </c>
      <c s="23" t="s">
        <v>408</v>
      </c>
      <c s="23" t="s">
        <v>956</v>
      </c>
      <c s="19" t="s">
        <v>939</v>
      </c>
      <c s="24" t="s">
        <v>957</v>
      </c>
      <c s="25" t="s">
        <v>958</v>
      </c>
      <c s="26">
        <v>24</v>
      </c>
      <c s="26">
        <v>0</v>
      </c>
      <c s="26">
        <f>ROUND(ROUND(H216,2)*ROUND(G216,2),2)</f>
      </c>
      <c r="O216">
        <f>(I216*21)/100</f>
      </c>
      <c t="s">
        <v>12</v>
      </c>
    </row>
    <row r="217" spans="1:5" ht="12.75">
      <c r="A217" s="27" t="s">
        <v>40</v>
      </c>
      <c r="E217" s="28" t="s">
        <v>37</v>
      </c>
    </row>
    <row r="218" spans="1:5" ht="63.75">
      <c r="A218" s="29" t="s">
        <v>42</v>
      </c>
      <c r="E218" s="30" t="s">
        <v>959</v>
      </c>
    </row>
    <row r="219" spans="1:5" ht="25.5">
      <c r="A219" t="s">
        <v>43</v>
      </c>
      <c r="E219" s="28" t="s">
        <v>960</v>
      </c>
    </row>
    <row r="220" spans="1:16" ht="12.75">
      <c r="A220" s="19" t="s">
        <v>35</v>
      </c>
      <c s="23" t="s">
        <v>413</v>
      </c>
      <c s="23" t="s">
        <v>961</v>
      </c>
      <c s="19" t="s">
        <v>37</v>
      </c>
      <c s="24" t="s">
        <v>962</v>
      </c>
      <c s="25" t="s">
        <v>120</v>
      </c>
      <c s="26">
        <v>14.97</v>
      </c>
      <c s="26">
        <v>0</v>
      </c>
      <c s="26">
        <f>ROUND(ROUND(H220,2)*ROUND(G220,2),2)</f>
      </c>
      <c r="O220">
        <f>(I220*21)/100</f>
      </c>
      <c t="s">
        <v>12</v>
      </c>
    </row>
    <row r="221" spans="1:5" ht="25.5">
      <c r="A221" s="27" t="s">
        <v>40</v>
      </c>
      <c r="E221" s="28" t="s">
        <v>963</v>
      </c>
    </row>
    <row r="222" spans="1:5" ht="63.75">
      <c r="A222" s="29" t="s">
        <v>42</v>
      </c>
      <c r="E222" s="30" t="s">
        <v>964</v>
      </c>
    </row>
    <row r="223" spans="1:5" ht="382.5">
      <c r="A223" t="s">
        <v>43</v>
      </c>
      <c r="E223" s="28" t="s">
        <v>965</v>
      </c>
    </row>
    <row r="224" spans="1:16" ht="12.75">
      <c r="A224" s="19" t="s">
        <v>35</v>
      </c>
      <c s="23" t="s">
        <v>415</v>
      </c>
      <c s="23" t="s">
        <v>966</v>
      </c>
      <c s="19" t="s">
        <v>37</v>
      </c>
      <c s="24" t="s">
        <v>967</v>
      </c>
      <c s="25" t="s">
        <v>159</v>
      </c>
      <c s="26">
        <v>2.02</v>
      </c>
      <c s="26">
        <v>0</v>
      </c>
      <c s="26">
        <f>ROUND(ROUND(H224,2)*ROUND(G224,2),2)</f>
      </c>
      <c r="O224">
        <f>(I224*21)/100</f>
      </c>
      <c t="s">
        <v>12</v>
      </c>
    </row>
    <row r="225" spans="1:5" ht="12.75">
      <c r="A225" s="27" t="s">
        <v>40</v>
      </c>
      <c r="E225" s="28" t="s">
        <v>37</v>
      </c>
    </row>
    <row r="226" spans="1:5" ht="25.5">
      <c r="A226" s="29" t="s">
        <v>42</v>
      </c>
      <c r="E226" s="30" t="s">
        <v>968</v>
      </c>
    </row>
    <row r="227" spans="1:5" ht="242.25">
      <c r="A227" t="s">
        <v>43</v>
      </c>
      <c r="E227" s="28" t="s">
        <v>969</v>
      </c>
    </row>
    <row r="228" spans="1:16" ht="12.75">
      <c r="A228" s="19" t="s">
        <v>35</v>
      </c>
      <c s="23" t="s">
        <v>418</v>
      </c>
      <c s="23" t="s">
        <v>970</v>
      </c>
      <c s="19" t="s">
        <v>939</v>
      </c>
      <c s="24" t="s">
        <v>971</v>
      </c>
      <c s="25" t="s">
        <v>120</v>
      </c>
      <c s="26">
        <v>29.69</v>
      </c>
      <c s="26">
        <v>0</v>
      </c>
      <c s="26">
        <f>ROUND(ROUND(H228,2)*ROUND(G228,2),2)</f>
      </c>
      <c r="O228">
        <f>(I228*21)/100</f>
      </c>
      <c t="s">
        <v>12</v>
      </c>
    </row>
    <row r="229" spans="1:5" ht="12.75">
      <c r="A229" s="27" t="s">
        <v>40</v>
      </c>
      <c r="E229" s="28" t="s">
        <v>37</v>
      </c>
    </row>
    <row r="230" spans="1:5" ht="140.25">
      <c r="A230" s="29" t="s">
        <v>42</v>
      </c>
      <c r="E230" s="30" t="s">
        <v>972</v>
      </c>
    </row>
    <row r="231" spans="1:5" ht="369.75">
      <c r="A231" t="s">
        <v>43</v>
      </c>
      <c r="E231" s="28" t="s">
        <v>973</v>
      </c>
    </row>
    <row r="232" spans="1:16" ht="12.75">
      <c r="A232" s="19" t="s">
        <v>35</v>
      </c>
      <c s="23" t="s">
        <v>423</v>
      </c>
      <c s="23" t="s">
        <v>974</v>
      </c>
      <c s="19" t="s">
        <v>37</v>
      </c>
      <c s="24" t="s">
        <v>975</v>
      </c>
      <c s="25" t="s">
        <v>159</v>
      </c>
      <c s="26">
        <v>5.34</v>
      </c>
      <c s="26">
        <v>0</v>
      </c>
      <c s="26">
        <f>ROUND(ROUND(H232,2)*ROUND(G232,2),2)</f>
      </c>
      <c r="O232">
        <f>(I232*21)/100</f>
      </c>
      <c t="s">
        <v>12</v>
      </c>
    </row>
    <row r="233" spans="1:5" ht="12.75">
      <c r="A233" s="27" t="s">
        <v>40</v>
      </c>
      <c r="E233" s="28" t="s">
        <v>37</v>
      </c>
    </row>
    <row r="234" spans="1:5" ht="25.5">
      <c r="A234" s="29" t="s">
        <v>42</v>
      </c>
      <c r="E234" s="30" t="s">
        <v>976</v>
      </c>
    </row>
    <row r="235" spans="1:5" ht="267.75">
      <c r="A235" t="s">
        <v>43</v>
      </c>
      <c r="E235" s="28" t="s">
        <v>946</v>
      </c>
    </row>
    <row r="236" spans="1:16" ht="12.75">
      <c r="A236" s="19" t="s">
        <v>35</v>
      </c>
      <c s="23" t="s">
        <v>428</v>
      </c>
      <c s="23" t="s">
        <v>977</v>
      </c>
      <c s="19" t="s">
        <v>37</v>
      </c>
      <c s="24" t="s">
        <v>978</v>
      </c>
      <c s="25" t="s">
        <v>120</v>
      </c>
      <c s="26">
        <v>1.8</v>
      </c>
      <c s="26">
        <v>0</v>
      </c>
      <c s="26">
        <f>ROUND(ROUND(H236,2)*ROUND(G236,2),2)</f>
      </c>
      <c r="O236">
        <f>(I236*21)/100</f>
      </c>
      <c t="s">
        <v>12</v>
      </c>
    </row>
    <row r="237" spans="1:5" ht="12.75">
      <c r="A237" s="27" t="s">
        <v>40</v>
      </c>
      <c r="E237" s="28" t="s">
        <v>37</v>
      </c>
    </row>
    <row r="238" spans="1:5" ht="51">
      <c r="A238" s="29" t="s">
        <v>42</v>
      </c>
      <c r="E238" s="30" t="s">
        <v>979</v>
      </c>
    </row>
    <row r="239" spans="1:5" ht="280.5">
      <c r="A239" t="s">
        <v>43</v>
      </c>
      <c r="E239" s="28" t="s">
        <v>980</v>
      </c>
    </row>
    <row r="240" spans="1:18" ht="12.75" customHeight="1">
      <c r="A240" s="5" t="s">
        <v>33</v>
      </c>
      <c s="5"/>
      <c s="34" t="s">
        <v>23</v>
      </c>
      <c s="5"/>
      <c s="21" t="s">
        <v>981</v>
      </c>
      <c s="5"/>
      <c s="5"/>
      <c s="5"/>
      <c s="35">
        <f>0+Q240</f>
      </c>
      <c r="O240">
        <f>0+R240</f>
      </c>
      <c r="Q240">
        <f>0+I241+I245+I249+I253+I257+I261+I265+I269+I273+I277+I281+I285+I289+I293+I297</f>
      </c>
      <c>
        <f>0+O241+O245+O249+O253+O257+O261+O265+O269+O273+O277+O281+O285+O289+O293+O297</f>
      </c>
    </row>
    <row r="241" spans="1:16" ht="12.75">
      <c r="A241" s="19" t="s">
        <v>35</v>
      </c>
      <c s="23" t="s">
        <v>434</v>
      </c>
      <c s="23" t="s">
        <v>982</v>
      </c>
      <c s="19" t="s">
        <v>939</v>
      </c>
      <c s="24" t="s">
        <v>983</v>
      </c>
      <c s="25" t="s">
        <v>120</v>
      </c>
      <c s="26">
        <v>22.68</v>
      </c>
      <c s="26">
        <v>0</v>
      </c>
      <c s="26">
        <f>ROUND(ROUND(H241,2)*ROUND(G241,2),2)</f>
      </c>
      <c r="O241">
        <f>(I241*21)/100</f>
      </c>
      <c t="s">
        <v>12</v>
      </c>
    </row>
    <row r="242" spans="1:5" ht="12.75">
      <c r="A242" s="27" t="s">
        <v>40</v>
      </c>
      <c r="E242" s="28" t="s">
        <v>37</v>
      </c>
    </row>
    <row r="243" spans="1:5" ht="102">
      <c r="A243" s="29" t="s">
        <v>42</v>
      </c>
      <c r="E243" s="30" t="s">
        <v>984</v>
      </c>
    </row>
    <row r="244" spans="1:5" ht="369.75">
      <c r="A244" t="s">
        <v>43</v>
      </c>
      <c r="E244" s="28" t="s">
        <v>973</v>
      </c>
    </row>
    <row r="245" spans="1:16" ht="12.75">
      <c r="A245" s="19" t="s">
        <v>35</v>
      </c>
      <c s="23" t="s">
        <v>985</v>
      </c>
      <c s="23" t="s">
        <v>986</v>
      </c>
      <c s="19" t="s">
        <v>37</v>
      </c>
      <c s="24" t="s">
        <v>987</v>
      </c>
      <c s="25" t="s">
        <v>159</v>
      </c>
      <c s="26">
        <v>3.63</v>
      </c>
      <c s="26">
        <v>0</v>
      </c>
      <c s="26">
        <f>ROUND(ROUND(H245,2)*ROUND(G245,2),2)</f>
      </c>
      <c r="O245">
        <f>(I245*21)/100</f>
      </c>
      <c t="s">
        <v>12</v>
      </c>
    </row>
    <row r="246" spans="1:5" ht="12.75">
      <c r="A246" s="27" t="s">
        <v>40</v>
      </c>
      <c r="E246" s="28" t="s">
        <v>37</v>
      </c>
    </row>
    <row r="247" spans="1:5" ht="25.5">
      <c r="A247" s="29" t="s">
        <v>42</v>
      </c>
      <c r="E247" s="30" t="s">
        <v>988</v>
      </c>
    </row>
    <row r="248" spans="1:5" ht="267.75">
      <c r="A248" t="s">
        <v>43</v>
      </c>
      <c r="E248" s="28" t="s">
        <v>989</v>
      </c>
    </row>
    <row r="249" spans="1:16" ht="12.75">
      <c r="A249" s="19" t="s">
        <v>35</v>
      </c>
      <c s="23" t="s">
        <v>990</v>
      </c>
      <c s="23" t="s">
        <v>991</v>
      </c>
      <c s="19" t="s">
        <v>37</v>
      </c>
      <c s="24" t="s">
        <v>992</v>
      </c>
      <c s="25" t="s">
        <v>120</v>
      </c>
      <c s="26">
        <v>12.3</v>
      </c>
      <c s="26">
        <v>0</v>
      </c>
      <c s="26">
        <f>ROUND(ROUND(H249,2)*ROUND(G249,2),2)</f>
      </c>
      <c r="O249">
        <f>(I249*21)/100</f>
      </c>
      <c t="s">
        <v>12</v>
      </c>
    </row>
    <row r="250" spans="1:5" ht="12.75">
      <c r="A250" s="27" t="s">
        <v>40</v>
      </c>
      <c r="E250" s="28" t="s">
        <v>993</v>
      </c>
    </row>
    <row r="251" spans="1:5" ht="38.25">
      <c r="A251" s="29" t="s">
        <v>42</v>
      </c>
      <c r="E251" s="30" t="s">
        <v>994</v>
      </c>
    </row>
    <row r="252" spans="1:5" ht="229.5">
      <c r="A252" t="s">
        <v>43</v>
      </c>
      <c r="E252" s="28" t="s">
        <v>995</v>
      </c>
    </row>
    <row r="253" spans="1:16" ht="12.75">
      <c r="A253" s="19" t="s">
        <v>35</v>
      </c>
      <c s="23" t="s">
        <v>996</v>
      </c>
      <c s="23" t="s">
        <v>997</v>
      </c>
      <c s="19" t="s">
        <v>37</v>
      </c>
      <c s="24" t="s">
        <v>998</v>
      </c>
      <c s="25" t="s">
        <v>120</v>
      </c>
      <c s="26">
        <v>5.35</v>
      </c>
      <c s="26">
        <v>0</v>
      </c>
      <c s="26">
        <f>ROUND(ROUND(H253,2)*ROUND(G253,2),2)</f>
      </c>
      <c r="O253">
        <f>(I253*21)/100</f>
      </c>
      <c t="s">
        <v>12</v>
      </c>
    </row>
    <row r="254" spans="1:5" ht="12.75">
      <c r="A254" s="27" t="s">
        <v>40</v>
      </c>
      <c r="E254" s="28" t="s">
        <v>999</v>
      </c>
    </row>
    <row r="255" spans="1:5" ht="51">
      <c r="A255" s="29" t="s">
        <v>42</v>
      </c>
      <c r="E255" s="30" t="s">
        <v>1000</v>
      </c>
    </row>
    <row r="256" spans="1:5" ht="369.75">
      <c r="A256" t="s">
        <v>43</v>
      </c>
      <c r="E256" s="28" t="s">
        <v>1001</v>
      </c>
    </row>
    <row r="257" spans="1:16" ht="12.75">
      <c r="A257" s="19" t="s">
        <v>35</v>
      </c>
      <c s="23" t="s">
        <v>1002</v>
      </c>
      <c s="23" t="s">
        <v>1003</v>
      </c>
      <c s="19" t="s">
        <v>37</v>
      </c>
      <c s="24" t="s">
        <v>1004</v>
      </c>
      <c s="25" t="s">
        <v>120</v>
      </c>
      <c s="26">
        <v>0.38</v>
      </c>
      <c s="26">
        <v>0</v>
      </c>
      <c s="26">
        <f>ROUND(ROUND(H257,2)*ROUND(G257,2),2)</f>
      </c>
      <c r="O257">
        <f>(I257*21)/100</f>
      </c>
      <c t="s">
        <v>12</v>
      </c>
    </row>
    <row r="258" spans="1:5" ht="25.5">
      <c r="A258" s="27" t="s">
        <v>40</v>
      </c>
      <c r="E258" s="28" t="s">
        <v>1005</v>
      </c>
    </row>
    <row r="259" spans="1:5" ht="12.75">
      <c r="A259" s="29" t="s">
        <v>42</v>
      </c>
      <c r="E259" s="30" t="s">
        <v>1006</v>
      </c>
    </row>
    <row r="260" spans="1:5" ht="369.75">
      <c r="A260" t="s">
        <v>43</v>
      </c>
      <c r="E260" s="28" t="s">
        <v>973</v>
      </c>
    </row>
    <row r="261" spans="1:16" ht="12.75">
      <c r="A261" s="19" t="s">
        <v>35</v>
      </c>
      <c s="23" t="s">
        <v>1007</v>
      </c>
      <c s="23" t="s">
        <v>1008</v>
      </c>
      <c s="19" t="s">
        <v>37</v>
      </c>
      <c s="24" t="s">
        <v>1009</v>
      </c>
      <c s="25" t="s">
        <v>120</v>
      </c>
      <c s="26">
        <v>2.39</v>
      </c>
      <c s="26">
        <v>0</v>
      </c>
      <c s="26">
        <f>ROUND(ROUND(H261,2)*ROUND(G261,2),2)</f>
      </c>
      <c r="O261">
        <f>(I261*21)/100</f>
      </c>
      <c t="s">
        <v>12</v>
      </c>
    </row>
    <row r="262" spans="1:5" ht="12.75">
      <c r="A262" s="27" t="s">
        <v>40</v>
      </c>
      <c r="E262" s="28" t="s">
        <v>1010</v>
      </c>
    </row>
    <row r="263" spans="1:5" ht="12.75">
      <c r="A263" s="29" t="s">
        <v>42</v>
      </c>
      <c r="E263" s="30" t="s">
        <v>1011</v>
      </c>
    </row>
    <row r="264" spans="1:5" ht="25.5">
      <c r="A264" t="s">
        <v>43</v>
      </c>
      <c r="E264" s="28" t="s">
        <v>1012</v>
      </c>
    </row>
    <row r="265" spans="1:16" ht="12.75">
      <c r="A265" s="19" t="s">
        <v>35</v>
      </c>
      <c s="23" t="s">
        <v>1013</v>
      </c>
      <c s="23" t="s">
        <v>1014</v>
      </c>
      <c s="19" t="s">
        <v>37</v>
      </c>
      <c s="24" t="s">
        <v>1015</v>
      </c>
      <c s="25" t="s">
        <v>120</v>
      </c>
      <c s="26">
        <v>1.02</v>
      </c>
      <c s="26">
        <v>0</v>
      </c>
      <c s="26">
        <f>ROUND(ROUND(H265,2)*ROUND(G265,2),2)</f>
      </c>
      <c r="O265">
        <f>(I265*21)/100</f>
      </c>
      <c t="s">
        <v>12</v>
      </c>
    </row>
    <row r="266" spans="1:5" ht="12.75">
      <c r="A266" s="27" t="s">
        <v>40</v>
      </c>
      <c r="E266" s="28" t="s">
        <v>1016</v>
      </c>
    </row>
    <row r="267" spans="1:5" ht="12.75">
      <c r="A267" s="29" t="s">
        <v>42</v>
      </c>
      <c r="E267" s="30" t="s">
        <v>1017</v>
      </c>
    </row>
    <row r="268" spans="1:5" ht="369.75">
      <c r="A268" t="s">
        <v>43</v>
      </c>
      <c r="E268" s="28" t="s">
        <v>1001</v>
      </c>
    </row>
    <row r="269" spans="1:16" ht="12.75">
      <c r="A269" s="19" t="s">
        <v>35</v>
      </c>
      <c s="23" t="s">
        <v>1018</v>
      </c>
      <c s="23" t="s">
        <v>1019</v>
      </c>
      <c s="19" t="s">
        <v>37</v>
      </c>
      <c s="24" t="s">
        <v>1020</v>
      </c>
      <c s="25" t="s">
        <v>120</v>
      </c>
      <c s="26">
        <v>0.25</v>
      </c>
      <c s="26">
        <v>0</v>
      </c>
      <c s="26">
        <f>ROUND(ROUND(H269,2)*ROUND(G269,2),2)</f>
      </c>
      <c r="O269">
        <f>(I269*21)/100</f>
      </c>
      <c t="s">
        <v>12</v>
      </c>
    </row>
    <row r="270" spans="1:5" ht="25.5">
      <c r="A270" s="27" t="s">
        <v>40</v>
      </c>
      <c r="E270" s="28" t="s">
        <v>1021</v>
      </c>
    </row>
    <row r="271" spans="1:5" ht="12.75">
      <c r="A271" s="29" t="s">
        <v>42</v>
      </c>
      <c r="E271" s="30" t="s">
        <v>1022</v>
      </c>
    </row>
    <row r="272" spans="1:5" ht="38.25">
      <c r="A272" t="s">
        <v>43</v>
      </c>
      <c r="E272" s="28" t="s">
        <v>1023</v>
      </c>
    </row>
    <row r="273" spans="1:16" ht="12.75">
      <c r="A273" s="19" t="s">
        <v>35</v>
      </c>
      <c s="23" t="s">
        <v>1024</v>
      </c>
      <c s="23" t="s">
        <v>1025</v>
      </c>
      <c s="19" t="s">
        <v>37</v>
      </c>
      <c s="24" t="s">
        <v>1026</v>
      </c>
      <c s="25" t="s">
        <v>120</v>
      </c>
      <c s="26">
        <v>0.34</v>
      </c>
      <c s="26">
        <v>0</v>
      </c>
      <c s="26">
        <f>ROUND(ROUND(H273,2)*ROUND(G273,2),2)</f>
      </c>
      <c r="O273">
        <f>(I273*21)/100</f>
      </c>
      <c t="s">
        <v>12</v>
      </c>
    </row>
    <row r="274" spans="1:5" ht="38.25">
      <c r="A274" s="27" t="s">
        <v>40</v>
      </c>
      <c r="E274" s="28" t="s">
        <v>1027</v>
      </c>
    </row>
    <row r="275" spans="1:5" ht="12.75">
      <c r="A275" s="29" t="s">
        <v>42</v>
      </c>
      <c r="E275" s="30" t="s">
        <v>1028</v>
      </c>
    </row>
    <row r="276" spans="1:5" ht="38.25">
      <c r="A276" t="s">
        <v>43</v>
      </c>
      <c r="E276" s="28" t="s">
        <v>1029</v>
      </c>
    </row>
    <row r="277" spans="1:16" ht="12.75">
      <c r="A277" s="19" t="s">
        <v>35</v>
      </c>
      <c s="23" t="s">
        <v>1030</v>
      </c>
      <c s="23" t="s">
        <v>1031</v>
      </c>
      <c s="19" t="s">
        <v>37</v>
      </c>
      <c s="24" t="s">
        <v>1032</v>
      </c>
      <c s="25" t="s">
        <v>120</v>
      </c>
      <c s="26">
        <v>120.06</v>
      </c>
      <c s="26">
        <v>0</v>
      </c>
      <c s="26">
        <f>ROUND(ROUND(H277,2)*ROUND(G277,2),2)</f>
      </c>
      <c r="O277">
        <f>(I277*21)/100</f>
      </c>
      <c t="s">
        <v>12</v>
      </c>
    </row>
    <row r="278" spans="1:5" ht="25.5">
      <c r="A278" s="27" t="s">
        <v>40</v>
      </c>
      <c r="E278" s="28" t="s">
        <v>1033</v>
      </c>
    </row>
    <row r="279" spans="1:5" ht="25.5">
      <c r="A279" s="29" t="s">
        <v>42</v>
      </c>
      <c r="E279" s="30" t="s">
        <v>1034</v>
      </c>
    </row>
    <row r="280" spans="1:5" ht="38.25">
      <c r="A280" t="s">
        <v>43</v>
      </c>
      <c r="E280" s="28" t="s">
        <v>1035</v>
      </c>
    </row>
    <row r="281" spans="1:16" ht="12.75">
      <c r="A281" s="19" t="s">
        <v>35</v>
      </c>
      <c s="23" t="s">
        <v>1036</v>
      </c>
      <c s="23" t="s">
        <v>1037</v>
      </c>
      <c s="19" t="s">
        <v>37</v>
      </c>
      <c s="24" t="s">
        <v>1038</v>
      </c>
      <c s="25" t="s">
        <v>120</v>
      </c>
      <c s="26">
        <v>23.93</v>
      </c>
      <c s="26">
        <v>0</v>
      </c>
      <c s="26">
        <f>ROUND(ROUND(H281,2)*ROUND(G281,2),2)</f>
      </c>
      <c r="O281">
        <f>(I281*21)/100</f>
      </c>
      <c t="s">
        <v>12</v>
      </c>
    </row>
    <row r="282" spans="1:5" ht="12.75">
      <c r="A282" s="27" t="s">
        <v>40</v>
      </c>
      <c r="E282" s="28" t="s">
        <v>1039</v>
      </c>
    </row>
    <row r="283" spans="1:5" ht="63.75">
      <c r="A283" s="29" t="s">
        <v>42</v>
      </c>
      <c r="E283" s="30" t="s">
        <v>1040</v>
      </c>
    </row>
    <row r="284" spans="1:5" ht="38.25">
      <c r="A284" t="s">
        <v>43</v>
      </c>
      <c r="E284" s="28" t="s">
        <v>1035</v>
      </c>
    </row>
    <row r="285" spans="1:16" ht="12.75">
      <c r="A285" s="19" t="s">
        <v>35</v>
      </c>
      <c s="23" t="s">
        <v>1041</v>
      </c>
      <c s="23" t="s">
        <v>1042</v>
      </c>
      <c s="19" t="s">
        <v>37</v>
      </c>
      <c s="24" t="s">
        <v>1043</v>
      </c>
      <c s="25" t="s">
        <v>120</v>
      </c>
      <c s="26">
        <v>31.59</v>
      </c>
      <c s="26">
        <v>0</v>
      </c>
      <c s="26">
        <f>ROUND(ROUND(H285,2)*ROUND(G285,2),2)</f>
      </c>
      <c r="O285">
        <f>(I285*21)/100</f>
      </c>
      <c t="s">
        <v>12</v>
      </c>
    </row>
    <row r="286" spans="1:5" ht="12.75">
      <c r="A286" s="27" t="s">
        <v>40</v>
      </c>
      <c r="E286" s="28" t="s">
        <v>37</v>
      </c>
    </row>
    <row r="287" spans="1:5" ht="25.5">
      <c r="A287" s="29" t="s">
        <v>42</v>
      </c>
      <c r="E287" s="30" t="s">
        <v>1044</v>
      </c>
    </row>
    <row r="288" spans="1:5" ht="38.25">
      <c r="A288" t="s">
        <v>43</v>
      </c>
      <c r="E288" s="28" t="s">
        <v>1045</v>
      </c>
    </row>
    <row r="289" spans="1:16" ht="12.75">
      <c r="A289" s="19" t="s">
        <v>35</v>
      </c>
      <c s="23" t="s">
        <v>1046</v>
      </c>
      <c s="23" t="s">
        <v>1047</v>
      </c>
      <c s="19" t="s">
        <v>186</v>
      </c>
      <c s="24" t="s">
        <v>1048</v>
      </c>
      <c s="25" t="s">
        <v>120</v>
      </c>
      <c s="26">
        <v>8.71</v>
      </c>
      <c s="26">
        <v>0</v>
      </c>
      <c s="26">
        <f>ROUND(ROUND(H289,2)*ROUND(G289,2),2)</f>
      </c>
      <c r="O289">
        <f>(I289*21)/100</f>
      </c>
      <c t="s">
        <v>12</v>
      </c>
    </row>
    <row r="290" spans="1:5" ht="12.75">
      <c r="A290" s="27" t="s">
        <v>40</v>
      </c>
      <c r="E290" s="28" t="s">
        <v>1049</v>
      </c>
    </row>
    <row r="291" spans="1:5" ht="12.75">
      <c r="A291" s="29" t="s">
        <v>42</v>
      </c>
      <c r="E291" s="30" t="s">
        <v>1050</v>
      </c>
    </row>
    <row r="292" spans="1:5" ht="51">
      <c r="A292" t="s">
        <v>43</v>
      </c>
      <c r="E292" s="28" t="s">
        <v>1051</v>
      </c>
    </row>
    <row r="293" spans="1:16" ht="12.75">
      <c r="A293" s="19" t="s">
        <v>35</v>
      </c>
      <c s="23" t="s">
        <v>1052</v>
      </c>
      <c s="23" t="s">
        <v>1047</v>
      </c>
      <c s="19" t="s">
        <v>191</v>
      </c>
      <c s="24" t="s">
        <v>1048</v>
      </c>
      <c s="25" t="s">
        <v>120</v>
      </c>
      <c s="26">
        <v>25.99</v>
      </c>
      <c s="26">
        <v>0</v>
      </c>
      <c s="26">
        <f>ROUND(ROUND(H293,2)*ROUND(G293,2),2)</f>
      </c>
      <c r="O293">
        <f>(I293*21)/100</f>
      </c>
      <c t="s">
        <v>12</v>
      </c>
    </row>
    <row r="294" spans="1:5" ht="12.75">
      <c r="A294" s="27" t="s">
        <v>40</v>
      </c>
      <c r="E294" s="28" t="s">
        <v>1053</v>
      </c>
    </row>
    <row r="295" spans="1:5" ht="38.25">
      <c r="A295" s="29" t="s">
        <v>42</v>
      </c>
      <c r="E295" s="30" t="s">
        <v>1054</v>
      </c>
    </row>
    <row r="296" spans="1:5" ht="51">
      <c r="A296" t="s">
        <v>43</v>
      </c>
      <c r="E296" s="28" t="s">
        <v>1051</v>
      </c>
    </row>
    <row r="297" spans="1:16" ht="12.75">
      <c r="A297" s="19" t="s">
        <v>35</v>
      </c>
      <c s="23" t="s">
        <v>1055</v>
      </c>
      <c s="23" t="s">
        <v>1056</v>
      </c>
      <c s="19" t="s">
        <v>37</v>
      </c>
      <c s="24" t="s">
        <v>1057</v>
      </c>
      <c s="25" t="s">
        <v>120</v>
      </c>
      <c s="26">
        <v>3.16</v>
      </c>
      <c s="26">
        <v>0</v>
      </c>
      <c s="26">
        <f>ROUND(ROUND(H297,2)*ROUND(G297,2),2)</f>
      </c>
      <c r="O297">
        <f>(I297*21)/100</f>
      </c>
      <c t="s">
        <v>12</v>
      </c>
    </row>
    <row r="298" spans="1:5" ht="12.75">
      <c r="A298" s="27" t="s">
        <v>40</v>
      </c>
      <c r="E298" s="28" t="s">
        <v>1058</v>
      </c>
    </row>
    <row r="299" spans="1:5" ht="38.25">
      <c r="A299" s="29" t="s">
        <v>42</v>
      </c>
      <c r="E299" s="30" t="s">
        <v>1059</v>
      </c>
    </row>
    <row r="300" spans="1:5" ht="102">
      <c r="A300" t="s">
        <v>43</v>
      </c>
      <c r="E300" s="28" t="s">
        <v>1060</v>
      </c>
    </row>
    <row r="301" spans="1:18" ht="12.75" customHeight="1">
      <c r="A301" s="5" t="s">
        <v>33</v>
      </c>
      <c s="5"/>
      <c s="34" t="s">
        <v>25</v>
      </c>
      <c s="5"/>
      <c s="21" t="s">
        <v>267</v>
      </c>
      <c s="5"/>
      <c s="5"/>
      <c s="5"/>
      <c s="35">
        <f>0+Q301</f>
      </c>
      <c r="O301">
        <f>0+R301</f>
      </c>
      <c r="Q301">
        <f>0+I302+I306+I310+I314+I318</f>
      </c>
      <c>
        <f>0+O302+O306+O310+O314+O318</f>
      </c>
    </row>
    <row r="302" spans="1:16" ht="12.75">
      <c r="A302" s="19" t="s">
        <v>35</v>
      </c>
      <c s="23" t="s">
        <v>1061</v>
      </c>
      <c s="23" t="s">
        <v>1062</v>
      </c>
      <c s="19" t="s">
        <v>37</v>
      </c>
      <c s="24" t="s">
        <v>1063</v>
      </c>
      <c s="25" t="s">
        <v>90</v>
      </c>
      <c s="26">
        <v>63.75</v>
      </c>
      <c s="26">
        <v>0</v>
      </c>
      <c s="26">
        <f>ROUND(ROUND(H302,2)*ROUND(G302,2),2)</f>
      </c>
      <c r="O302">
        <f>(I302*21)/100</f>
      </c>
      <c t="s">
        <v>12</v>
      </c>
    </row>
    <row r="303" spans="1:5" ht="25.5">
      <c r="A303" s="27" t="s">
        <v>40</v>
      </c>
      <c r="E303" s="28" t="s">
        <v>1064</v>
      </c>
    </row>
    <row r="304" spans="1:5" ht="12.75">
      <c r="A304" s="29" t="s">
        <v>42</v>
      </c>
      <c r="E304" s="30" t="s">
        <v>1065</v>
      </c>
    </row>
    <row r="305" spans="1:5" ht="51">
      <c r="A305" t="s">
        <v>43</v>
      </c>
      <c r="E305" s="28" t="s">
        <v>1066</v>
      </c>
    </row>
    <row r="306" spans="1:16" ht="12.75">
      <c r="A306" s="19" t="s">
        <v>35</v>
      </c>
      <c s="23" t="s">
        <v>1067</v>
      </c>
      <c s="23" t="s">
        <v>1068</v>
      </c>
      <c s="19" t="s">
        <v>37</v>
      </c>
      <c s="24" t="s">
        <v>1069</v>
      </c>
      <c s="25" t="s">
        <v>90</v>
      </c>
      <c s="26">
        <v>63.75</v>
      </c>
      <c s="26">
        <v>0</v>
      </c>
      <c s="26">
        <f>ROUND(ROUND(H306,2)*ROUND(G306,2),2)</f>
      </c>
      <c r="O306">
        <f>(I306*21)/100</f>
      </c>
      <c t="s">
        <v>12</v>
      </c>
    </row>
    <row r="307" spans="1:5" ht="12.75">
      <c r="A307" s="27" t="s">
        <v>40</v>
      </c>
      <c r="E307" s="28" t="s">
        <v>37</v>
      </c>
    </row>
    <row r="308" spans="1:5" ht="12.75">
      <c r="A308" s="29" t="s">
        <v>42</v>
      </c>
      <c r="E308" s="30" t="s">
        <v>1065</v>
      </c>
    </row>
    <row r="309" spans="1:5" ht="51">
      <c r="A309" t="s">
        <v>43</v>
      </c>
      <c r="E309" s="28" t="s">
        <v>1066</v>
      </c>
    </row>
    <row r="310" spans="1:16" ht="12.75">
      <c r="A310" s="19" t="s">
        <v>35</v>
      </c>
      <c s="23" t="s">
        <v>1070</v>
      </c>
      <c s="23" t="s">
        <v>1071</v>
      </c>
      <c s="19" t="s">
        <v>37</v>
      </c>
      <c s="24" t="s">
        <v>1072</v>
      </c>
      <c s="25" t="s">
        <v>90</v>
      </c>
      <c s="26">
        <v>63.75</v>
      </c>
      <c s="26">
        <v>0</v>
      </c>
      <c s="26">
        <f>ROUND(ROUND(H310,2)*ROUND(G310,2),2)</f>
      </c>
      <c r="O310">
        <f>(I310*21)/100</f>
      </c>
      <c t="s">
        <v>12</v>
      </c>
    </row>
    <row r="311" spans="1:5" ht="12.75">
      <c r="A311" s="27" t="s">
        <v>40</v>
      </c>
      <c r="E311" s="28" t="s">
        <v>519</v>
      </c>
    </row>
    <row r="312" spans="1:5" ht="12.75">
      <c r="A312" s="29" t="s">
        <v>42</v>
      </c>
      <c r="E312" s="30" t="s">
        <v>1065</v>
      </c>
    </row>
    <row r="313" spans="1:5" ht="140.25">
      <c r="A313" t="s">
        <v>43</v>
      </c>
      <c r="E313" s="28" t="s">
        <v>1073</v>
      </c>
    </row>
    <row r="314" spans="1:16" ht="12.75">
      <c r="A314" s="19" t="s">
        <v>35</v>
      </c>
      <c s="23" t="s">
        <v>1074</v>
      </c>
      <c s="23" t="s">
        <v>754</v>
      </c>
      <c s="19" t="s">
        <v>37</v>
      </c>
      <c s="24" t="s">
        <v>755</v>
      </c>
      <c s="25" t="s">
        <v>90</v>
      </c>
      <c s="26">
        <v>61.2</v>
      </c>
      <c s="26">
        <v>0</v>
      </c>
      <c s="26">
        <f>ROUND(ROUND(H314,2)*ROUND(G314,2),2)</f>
      </c>
      <c r="O314">
        <f>(I314*21)/100</f>
      </c>
      <c t="s">
        <v>12</v>
      </c>
    </row>
    <row r="315" spans="1:5" ht="12.75">
      <c r="A315" s="27" t="s">
        <v>40</v>
      </c>
      <c r="E315" s="28" t="s">
        <v>523</v>
      </c>
    </row>
    <row r="316" spans="1:5" ht="12.75">
      <c r="A316" s="29" t="s">
        <v>42</v>
      </c>
      <c r="E316" s="30" t="s">
        <v>1075</v>
      </c>
    </row>
    <row r="317" spans="1:5" ht="140.25">
      <c r="A317" t="s">
        <v>43</v>
      </c>
      <c r="E317" s="28" t="s">
        <v>1073</v>
      </c>
    </row>
    <row r="318" spans="1:16" ht="12.75">
      <c r="A318" s="19" t="s">
        <v>35</v>
      </c>
      <c s="23" t="s">
        <v>1076</v>
      </c>
      <c s="23" t="s">
        <v>1077</v>
      </c>
      <c s="19" t="s">
        <v>37</v>
      </c>
      <c s="24" t="s">
        <v>1078</v>
      </c>
      <c s="25" t="s">
        <v>90</v>
      </c>
      <c s="26">
        <v>69.87</v>
      </c>
      <c s="26">
        <v>0</v>
      </c>
      <c s="26">
        <f>ROUND(ROUND(H318,2)*ROUND(G318,2),2)</f>
      </c>
      <c r="O318">
        <f>(I318*21)/100</f>
      </c>
      <c t="s">
        <v>12</v>
      </c>
    </row>
    <row r="319" spans="1:5" ht="12.75">
      <c r="A319" s="27" t="s">
        <v>40</v>
      </c>
      <c r="E319" s="28" t="s">
        <v>37</v>
      </c>
    </row>
    <row r="320" spans="1:5" ht="12.75">
      <c r="A320" s="29" t="s">
        <v>42</v>
      </c>
      <c r="E320" s="30" t="s">
        <v>1079</v>
      </c>
    </row>
    <row r="321" spans="1:5" ht="140.25">
      <c r="A321" t="s">
        <v>43</v>
      </c>
      <c r="E321" s="28" t="s">
        <v>1073</v>
      </c>
    </row>
    <row r="322" spans="1:18" ht="12.75" customHeight="1">
      <c r="A322" s="5" t="s">
        <v>33</v>
      </c>
      <c s="5"/>
      <c s="34" t="s">
        <v>62</v>
      </c>
      <c s="5"/>
      <c s="21" t="s">
        <v>1080</v>
      </c>
      <c s="5"/>
      <c s="5"/>
      <c s="5"/>
      <c s="35">
        <f>0+Q322</f>
      </c>
      <c r="O322">
        <f>0+R322</f>
      </c>
      <c r="Q322">
        <f>0+I323+I327+I331+I335+I339+I343+I347+I351+I355+I359</f>
      </c>
      <c>
        <f>0+O323+O327+O331+O335+O339+O343+O347+O351+O355+O359</f>
      </c>
    </row>
    <row r="323" spans="1:16" ht="25.5">
      <c r="A323" s="19" t="s">
        <v>35</v>
      </c>
      <c s="23" t="s">
        <v>1081</v>
      </c>
      <c s="23" t="s">
        <v>1082</v>
      </c>
      <c s="19" t="s">
        <v>37</v>
      </c>
      <c s="24" t="s">
        <v>1083</v>
      </c>
      <c s="25" t="s">
        <v>90</v>
      </c>
      <c s="26">
        <v>98.58</v>
      </c>
      <c s="26">
        <v>0</v>
      </c>
      <c s="26">
        <f>ROUND(ROUND(H323,2)*ROUND(G323,2),2)</f>
      </c>
      <c r="O323">
        <f>(I323*21)/100</f>
      </c>
      <c t="s">
        <v>12</v>
      </c>
    </row>
    <row r="324" spans="1:5" ht="12.75">
      <c r="A324" s="27" t="s">
        <v>40</v>
      </c>
      <c r="E324" s="28" t="s">
        <v>37</v>
      </c>
    </row>
    <row r="325" spans="1:5" ht="51">
      <c r="A325" s="29" t="s">
        <v>42</v>
      </c>
      <c r="E325" s="30" t="s">
        <v>1084</v>
      </c>
    </row>
    <row r="326" spans="1:5" ht="191.25">
      <c r="A326" t="s">
        <v>43</v>
      </c>
      <c r="E326" s="28" t="s">
        <v>1085</v>
      </c>
    </row>
    <row r="327" spans="1:16" ht="25.5">
      <c r="A327" s="19" t="s">
        <v>35</v>
      </c>
      <c s="23" t="s">
        <v>1086</v>
      </c>
      <c s="23" t="s">
        <v>1087</v>
      </c>
      <c s="19" t="s">
        <v>37</v>
      </c>
      <c s="24" t="s">
        <v>1088</v>
      </c>
      <c s="25" t="s">
        <v>90</v>
      </c>
      <c s="26">
        <v>30.39</v>
      </c>
      <c s="26">
        <v>0</v>
      </c>
      <c s="26">
        <f>ROUND(ROUND(H327,2)*ROUND(G327,2),2)</f>
      </c>
      <c r="O327">
        <f>(I327*21)/100</f>
      </c>
      <c t="s">
        <v>12</v>
      </c>
    </row>
    <row r="328" spans="1:5" ht="12.75">
      <c r="A328" s="27" t="s">
        <v>40</v>
      </c>
      <c r="E328" s="28" t="s">
        <v>1089</v>
      </c>
    </row>
    <row r="329" spans="1:5" ht="76.5">
      <c r="A329" s="29" t="s">
        <v>42</v>
      </c>
      <c r="E329" s="30" t="s">
        <v>1090</v>
      </c>
    </row>
    <row r="330" spans="1:5" ht="191.25">
      <c r="A330" t="s">
        <v>43</v>
      </c>
      <c r="E330" s="28" t="s">
        <v>1091</v>
      </c>
    </row>
    <row r="331" spans="1:16" ht="25.5">
      <c r="A331" s="19" t="s">
        <v>35</v>
      </c>
      <c s="23" t="s">
        <v>1092</v>
      </c>
      <c s="23" t="s">
        <v>1093</v>
      </c>
      <c s="19" t="s">
        <v>37</v>
      </c>
      <c s="24" t="s">
        <v>1094</v>
      </c>
      <c s="25" t="s">
        <v>90</v>
      </c>
      <c s="26">
        <v>66.75</v>
      </c>
      <c s="26">
        <v>0</v>
      </c>
      <c s="26">
        <f>ROUND(ROUND(H331,2)*ROUND(G331,2),2)</f>
      </c>
      <c r="O331">
        <f>(I331*21)/100</f>
      </c>
      <c t="s">
        <v>12</v>
      </c>
    </row>
    <row r="332" spans="1:5" ht="12.75">
      <c r="A332" s="27" t="s">
        <v>40</v>
      </c>
      <c r="E332" s="28" t="s">
        <v>1095</v>
      </c>
    </row>
    <row r="333" spans="1:5" ht="12.75">
      <c r="A333" s="29" t="s">
        <v>42</v>
      </c>
      <c r="E333" s="30" t="s">
        <v>1096</v>
      </c>
    </row>
    <row r="334" spans="1:5" ht="204">
      <c r="A334" t="s">
        <v>43</v>
      </c>
      <c r="E334" s="28" t="s">
        <v>1097</v>
      </c>
    </row>
    <row r="335" spans="1:16" ht="25.5">
      <c r="A335" s="19" t="s">
        <v>35</v>
      </c>
      <c s="23" t="s">
        <v>1098</v>
      </c>
      <c s="23" t="s">
        <v>1099</v>
      </c>
      <c s="19" t="s">
        <v>37</v>
      </c>
      <c s="24" t="s">
        <v>1100</v>
      </c>
      <c s="25" t="s">
        <v>90</v>
      </c>
      <c s="26">
        <v>35.6</v>
      </c>
      <c s="26">
        <v>0</v>
      </c>
      <c s="26">
        <f>ROUND(ROUND(H335,2)*ROUND(G335,2),2)</f>
      </c>
      <c r="O335">
        <f>(I335*21)/100</f>
      </c>
      <c t="s">
        <v>12</v>
      </c>
    </row>
    <row r="336" spans="1:5" ht="12.75">
      <c r="A336" s="27" t="s">
        <v>40</v>
      </c>
      <c r="E336" s="28" t="s">
        <v>1095</v>
      </c>
    </row>
    <row r="337" spans="1:5" ht="12.75">
      <c r="A337" s="29" t="s">
        <v>42</v>
      </c>
      <c r="E337" s="30" t="s">
        <v>1101</v>
      </c>
    </row>
    <row r="338" spans="1:5" ht="204">
      <c r="A338" t="s">
        <v>43</v>
      </c>
      <c r="E338" s="28" t="s">
        <v>1102</v>
      </c>
    </row>
    <row r="339" spans="1:16" ht="12.75">
      <c r="A339" s="19" t="s">
        <v>35</v>
      </c>
      <c s="23" t="s">
        <v>1103</v>
      </c>
      <c s="23" t="s">
        <v>1104</v>
      </c>
      <c s="19" t="s">
        <v>37</v>
      </c>
      <c s="24" t="s">
        <v>1105</v>
      </c>
      <c s="25" t="s">
        <v>90</v>
      </c>
      <c s="26">
        <v>34.33</v>
      </c>
      <c s="26">
        <v>0</v>
      </c>
      <c s="26">
        <f>ROUND(ROUND(H339,2)*ROUND(G339,2),2)</f>
      </c>
      <c r="O339">
        <f>(I339*21)/100</f>
      </c>
      <c t="s">
        <v>12</v>
      </c>
    </row>
    <row r="340" spans="1:5" ht="12.75">
      <c r="A340" s="27" t="s">
        <v>40</v>
      </c>
      <c r="E340" s="28" t="s">
        <v>37</v>
      </c>
    </row>
    <row r="341" spans="1:5" ht="76.5">
      <c r="A341" s="29" t="s">
        <v>42</v>
      </c>
      <c r="E341" s="30" t="s">
        <v>1106</v>
      </c>
    </row>
    <row r="342" spans="1:5" ht="38.25">
      <c r="A342" t="s">
        <v>43</v>
      </c>
      <c r="E342" s="28" t="s">
        <v>1107</v>
      </c>
    </row>
    <row r="343" spans="1:16" ht="12.75">
      <c r="A343" s="19" t="s">
        <v>35</v>
      </c>
      <c s="23" t="s">
        <v>1108</v>
      </c>
      <c s="23" t="s">
        <v>1109</v>
      </c>
      <c s="19" t="s">
        <v>37</v>
      </c>
      <c s="24" t="s">
        <v>1110</v>
      </c>
      <c s="25" t="s">
        <v>90</v>
      </c>
      <c s="26">
        <v>280.97</v>
      </c>
      <c s="26">
        <v>0</v>
      </c>
      <c s="26">
        <f>ROUND(ROUND(H343,2)*ROUND(G343,2),2)</f>
      </c>
      <c r="O343">
        <f>(I343*21)/100</f>
      </c>
      <c t="s">
        <v>12</v>
      </c>
    </row>
    <row r="344" spans="1:5" ht="12.75">
      <c r="A344" s="27" t="s">
        <v>40</v>
      </c>
      <c r="E344" s="28" t="s">
        <v>1111</v>
      </c>
    </row>
    <row r="345" spans="1:5" ht="63.75">
      <c r="A345" s="29" t="s">
        <v>42</v>
      </c>
      <c r="E345" s="30" t="s">
        <v>1112</v>
      </c>
    </row>
    <row r="346" spans="1:5" ht="38.25">
      <c r="A346" t="s">
        <v>43</v>
      </c>
      <c r="E346" s="28" t="s">
        <v>1107</v>
      </c>
    </row>
    <row r="347" spans="1:16" ht="12.75">
      <c r="A347" s="19" t="s">
        <v>35</v>
      </c>
      <c s="23" t="s">
        <v>1113</v>
      </c>
      <c s="23" t="s">
        <v>1114</v>
      </c>
      <c s="19" t="s">
        <v>37</v>
      </c>
      <c s="24" t="s">
        <v>1115</v>
      </c>
      <c s="25" t="s">
        <v>90</v>
      </c>
      <c s="26">
        <v>72</v>
      </c>
      <c s="26">
        <v>0</v>
      </c>
      <c s="26">
        <f>ROUND(ROUND(H347,2)*ROUND(G347,2),2)</f>
      </c>
      <c r="O347">
        <f>(I347*21)/100</f>
      </c>
      <c t="s">
        <v>12</v>
      </c>
    </row>
    <row r="348" spans="1:5" ht="12.75">
      <c r="A348" s="27" t="s">
        <v>40</v>
      </c>
      <c r="E348" s="28" t="s">
        <v>1116</v>
      </c>
    </row>
    <row r="349" spans="1:5" ht="12.75">
      <c r="A349" s="29" t="s">
        <v>42</v>
      </c>
      <c r="E349" s="30" t="s">
        <v>1117</v>
      </c>
    </row>
    <row r="350" spans="1:5" ht="89.25">
      <c r="A350" t="s">
        <v>43</v>
      </c>
      <c r="E350" s="28" t="s">
        <v>1118</v>
      </c>
    </row>
    <row r="351" spans="1:16" ht="12.75">
      <c r="A351" s="19" t="s">
        <v>35</v>
      </c>
      <c s="23" t="s">
        <v>1119</v>
      </c>
      <c s="23" t="s">
        <v>1120</v>
      </c>
      <c s="19" t="s">
        <v>37</v>
      </c>
      <c s="24" t="s">
        <v>1121</v>
      </c>
      <c s="25" t="s">
        <v>90</v>
      </c>
      <c s="26">
        <v>67.05</v>
      </c>
      <c s="26">
        <v>0</v>
      </c>
      <c s="26">
        <f>ROUND(ROUND(H351,2)*ROUND(G351,2),2)</f>
      </c>
      <c r="O351">
        <f>(I351*21)/100</f>
      </c>
      <c t="s">
        <v>12</v>
      </c>
    </row>
    <row r="352" spans="1:5" ht="25.5">
      <c r="A352" s="27" t="s">
        <v>40</v>
      </c>
      <c r="E352" s="28" t="s">
        <v>1122</v>
      </c>
    </row>
    <row r="353" spans="1:5" ht="63.75">
      <c r="A353" s="29" t="s">
        <v>42</v>
      </c>
      <c r="E353" s="30" t="s">
        <v>1123</v>
      </c>
    </row>
    <row r="354" spans="1:5" ht="51">
      <c r="A354" t="s">
        <v>43</v>
      </c>
      <c r="E354" s="28" t="s">
        <v>1124</v>
      </c>
    </row>
    <row r="355" spans="1:16" ht="12.75">
      <c r="A355" s="19" t="s">
        <v>35</v>
      </c>
      <c s="23" t="s">
        <v>1125</v>
      </c>
      <c s="23" t="s">
        <v>1126</v>
      </c>
      <c s="19" t="s">
        <v>37</v>
      </c>
      <c s="24" t="s">
        <v>1127</v>
      </c>
      <c s="25" t="s">
        <v>90</v>
      </c>
      <c s="26">
        <v>13.86</v>
      </c>
      <c s="26">
        <v>0</v>
      </c>
      <c s="26">
        <f>ROUND(ROUND(H355,2)*ROUND(G355,2),2)</f>
      </c>
      <c r="O355">
        <f>(I355*21)/100</f>
      </c>
      <c t="s">
        <v>12</v>
      </c>
    </row>
    <row r="356" spans="1:5" ht="12.75">
      <c r="A356" s="27" t="s">
        <v>40</v>
      </c>
      <c r="E356" s="28" t="s">
        <v>37</v>
      </c>
    </row>
    <row r="357" spans="1:5" ht="63.75">
      <c r="A357" s="29" t="s">
        <v>42</v>
      </c>
      <c r="E357" s="30" t="s">
        <v>1128</v>
      </c>
    </row>
    <row r="358" spans="1:5" ht="51">
      <c r="A358" t="s">
        <v>43</v>
      </c>
      <c r="E358" s="28" t="s">
        <v>1124</v>
      </c>
    </row>
    <row r="359" spans="1:16" ht="12.75">
      <c r="A359" s="19" t="s">
        <v>35</v>
      </c>
      <c s="23" t="s">
        <v>1129</v>
      </c>
      <c s="23" t="s">
        <v>1130</v>
      </c>
      <c s="19" t="s">
        <v>37</v>
      </c>
      <c s="24" t="s">
        <v>1131</v>
      </c>
      <c s="25" t="s">
        <v>90</v>
      </c>
      <c s="26">
        <v>7.2</v>
      </c>
      <c s="26">
        <v>0</v>
      </c>
      <c s="26">
        <f>ROUND(ROUND(H359,2)*ROUND(G359,2),2)</f>
      </c>
      <c r="O359">
        <f>(I359*21)/100</f>
      </c>
      <c t="s">
        <v>12</v>
      </c>
    </row>
    <row r="360" spans="1:5" ht="12.75">
      <c r="A360" s="27" t="s">
        <v>40</v>
      </c>
      <c r="E360" s="28" t="s">
        <v>37</v>
      </c>
    </row>
    <row r="361" spans="1:5" ht="51">
      <c r="A361" s="29" t="s">
        <v>42</v>
      </c>
      <c r="E361" s="30" t="s">
        <v>1132</v>
      </c>
    </row>
    <row r="362" spans="1:5" ht="51">
      <c r="A362" t="s">
        <v>43</v>
      </c>
      <c r="E362" s="28" t="s">
        <v>1124</v>
      </c>
    </row>
    <row r="363" spans="1:18" ht="12.75" customHeight="1">
      <c r="A363" s="5" t="s">
        <v>33</v>
      </c>
      <c s="5"/>
      <c s="34" t="s">
        <v>67</v>
      </c>
      <c s="5"/>
      <c s="21" t="s">
        <v>341</v>
      </c>
      <c s="5"/>
      <c s="5"/>
      <c s="5"/>
      <c s="35">
        <f>0+Q363</f>
      </c>
      <c r="O363">
        <f>0+R363</f>
      </c>
      <c r="Q363">
        <f>0+I364+I368+I372</f>
      </c>
      <c>
        <f>0+O364+O368+O372</f>
      </c>
    </row>
    <row r="364" spans="1:16" ht="12.75">
      <c r="A364" s="19" t="s">
        <v>35</v>
      </c>
      <c s="23" t="s">
        <v>1133</v>
      </c>
      <c s="23" t="s">
        <v>1134</v>
      </c>
      <c s="19" t="s">
        <v>37</v>
      </c>
      <c s="24" t="s">
        <v>1135</v>
      </c>
      <c s="25" t="s">
        <v>182</v>
      </c>
      <c s="26">
        <v>5.4</v>
      </c>
      <c s="26">
        <v>0</v>
      </c>
      <c s="26">
        <f>ROUND(ROUND(H364,2)*ROUND(G364,2),2)</f>
      </c>
      <c r="O364">
        <f>(I364*21)/100</f>
      </c>
      <c t="s">
        <v>12</v>
      </c>
    </row>
    <row r="365" spans="1:5" ht="12.75">
      <c r="A365" s="27" t="s">
        <v>40</v>
      </c>
      <c r="E365" s="28" t="s">
        <v>1136</v>
      </c>
    </row>
    <row r="366" spans="1:5" ht="12.75">
      <c r="A366" s="29" t="s">
        <v>42</v>
      </c>
      <c r="E366" s="30" t="s">
        <v>1137</v>
      </c>
    </row>
    <row r="367" spans="1:5" ht="255">
      <c r="A367" t="s">
        <v>43</v>
      </c>
      <c r="E367" s="28" t="s">
        <v>1138</v>
      </c>
    </row>
    <row r="368" spans="1:16" ht="12.75">
      <c r="A368" s="19" t="s">
        <v>35</v>
      </c>
      <c s="23" t="s">
        <v>1139</v>
      </c>
      <c s="23" t="s">
        <v>343</v>
      </c>
      <c s="19" t="s">
        <v>37</v>
      </c>
      <c s="24" t="s">
        <v>344</v>
      </c>
      <c s="25" t="s">
        <v>182</v>
      </c>
      <c s="26">
        <v>26.6</v>
      </c>
      <c s="26">
        <v>0</v>
      </c>
      <c s="26">
        <f>ROUND(ROUND(H368,2)*ROUND(G368,2),2)</f>
      </c>
      <c r="O368">
        <f>(I368*21)/100</f>
      </c>
      <c t="s">
        <v>12</v>
      </c>
    </row>
    <row r="369" spans="1:5" ht="12.75">
      <c r="A369" s="27" t="s">
        <v>40</v>
      </c>
      <c r="E369" s="28" t="s">
        <v>1140</v>
      </c>
    </row>
    <row r="370" spans="1:5" ht="12.75">
      <c r="A370" s="29" t="s">
        <v>42</v>
      </c>
      <c r="E370" s="30" t="s">
        <v>1141</v>
      </c>
    </row>
    <row r="371" spans="1:5" ht="242.25">
      <c r="A371" t="s">
        <v>43</v>
      </c>
      <c r="E371" s="28" t="s">
        <v>347</v>
      </c>
    </row>
    <row r="372" spans="1:16" ht="12.75">
      <c r="A372" s="19" t="s">
        <v>35</v>
      </c>
      <c s="23" t="s">
        <v>1142</v>
      </c>
      <c s="23" t="s">
        <v>1143</v>
      </c>
      <c s="19" t="s">
        <v>37</v>
      </c>
      <c s="24" t="s">
        <v>1144</v>
      </c>
      <c s="25" t="s">
        <v>182</v>
      </c>
      <c s="26">
        <v>34</v>
      </c>
      <c s="26">
        <v>0</v>
      </c>
      <c s="26">
        <f>ROUND(ROUND(H372,2)*ROUND(G372,2),2)</f>
      </c>
      <c r="O372">
        <f>(I372*21)/100</f>
      </c>
      <c t="s">
        <v>12</v>
      </c>
    </row>
    <row r="373" spans="1:5" ht="12.75">
      <c r="A373" s="27" t="s">
        <v>40</v>
      </c>
      <c r="E373" s="28" t="s">
        <v>1145</v>
      </c>
    </row>
    <row r="374" spans="1:5" ht="12.75">
      <c r="A374" s="29" t="s">
        <v>42</v>
      </c>
      <c r="E374" s="30" t="s">
        <v>1146</v>
      </c>
    </row>
    <row r="375" spans="1:5" ht="242.25">
      <c r="A375" t="s">
        <v>43</v>
      </c>
      <c r="E375" s="28" t="s">
        <v>1147</v>
      </c>
    </row>
    <row r="376" spans="1:18" ht="12.75" customHeight="1">
      <c r="A376" s="5" t="s">
        <v>33</v>
      </c>
      <c s="5"/>
      <c s="34" t="s">
        <v>30</v>
      </c>
      <c s="5"/>
      <c s="21" t="s">
        <v>370</v>
      </c>
      <c s="5"/>
      <c s="5"/>
      <c s="5"/>
      <c s="35">
        <f>0+Q376</f>
      </c>
      <c r="O376">
        <f>0+R376</f>
      </c>
      <c r="Q376">
        <f>0+I377+I381+I385+I389+I393+I397+I401+I405+I409+I413+I417+I421+I425+I429+I433+I437+I441+I445+I449+I453</f>
      </c>
      <c>
        <f>0+O377+O381+O385+O389+O393+O397+O401+O405+O409+O413+O417+O421+O425+O429+O433+O437+O441+O445+O449+O453</f>
      </c>
    </row>
    <row r="377" spans="1:16" ht="12.75">
      <c r="A377" s="19" t="s">
        <v>35</v>
      </c>
      <c s="23" t="s">
        <v>1148</v>
      </c>
      <c s="23" t="s">
        <v>1149</v>
      </c>
      <c s="19" t="s">
        <v>37</v>
      </c>
      <c s="24" t="s">
        <v>1150</v>
      </c>
      <c s="25" t="s">
        <v>182</v>
      </c>
      <c s="26">
        <v>40</v>
      </c>
      <c s="26">
        <v>0</v>
      </c>
      <c s="26">
        <f>ROUND(ROUND(H377,2)*ROUND(G377,2),2)</f>
      </c>
      <c r="O377">
        <f>(I377*21)/100</f>
      </c>
      <c t="s">
        <v>12</v>
      </c>
    </row>
    <row r="378" spans="1:5" ht="63.75">
      <c r="A378" s="27" t="s">
        <v>40</v>
      </c>
      <c r="E378" s="28" t="s">
        <v>1151</v>
      </c>
    </row>
    <row r="379" spans="1:5" ht="12.75">
      <c r="A379" s="29" t="s">
        <v>42</v>
      </c>
      <c r="E379" s="30" t="s">
        <v>1152</v>
      </c>
    </row>
    <row r="380" spans="1:5" ht="63.75">
      <c r="A380" t="s">
        <v>43</v>
      </c>
      <c r="E380" s="28" t="s">
        <v>1153</v>
      </c>
    </row>
    <row r="381" spans="1:16" ht="25.5">
      <c r="A381" s="19" t="s">
        <v>35</v>
      </c>
      <c s="23" t="s">
        <v>1154</v>
      </c>
      <c s="23" t="s">
        <v>1155</v>
      </c>
      <c s="19" t="s">
        <v>37</v>
      </c>
      <c s="24" t="s">
        <v>1156</v>
      </c>
      <c s="25" t="s">
        <v>182</v>
      </c>
      <c s="26">
        <v>128</v>
      </c>
      <c s="26">
        <v>0</v>
      </c>
      <c s="26">
        <f>ROUND(ROUND(H381,2)*ROUND(G381,2),2)</f>
      </c>
      <c r="O381">
        <f>(I381*21)/100</f>
      </c>
      <c t="s">
        <v>12</v>
      </c>
    </row>
    <row r="382" spans="1:5" ht="12.75">
      <c r="A382" s="27" t="s">
        <v>40</v>
      </c>
      <c r="E382" s="28" t="s">
        <v>37</v>
      </c>
    </row>
    <row r="383" spans="1:5" ht="63.75">
      <c r="A383" s="29" t="s">
        <v>42</v>
      </c>
      <c r="E383" s="30" t="s">
        <v>1157</v>
      </c>
    </row>
    <row r="384" spans="1:5" ht="76.5">
      <c r="A384" t="s">
        <v>43</v>
      </c>
      <c r="E384" s="28" t="s">
        <v>1158</v>
      </c>
    </row>
    <row r="385" spans="1:16" ht="12.75">
      <c r="A385" s="19" t="s">
        <v>35</v>
      </c>
      <c s="23" t="s">
        <v>1159</v>
      </c>
      <c s="23" t="s">
        <v>1160</v>
      </c>
      <c s="19" t="s">
        <v>37</v>
      </c>
      <c s="24" t="s">
        <v>1161</v>
      </c>
      <c s="25" t="s">
        <v>182</v>
      </c>
      <c s="26">
        <v>64</v>
      </c>
      <c s="26">
        <v>0</v>
      </c>
      <c s="26">
        <f>ROUND(ROUND(H385,2)*ROUND(G385,2),2)</f>
      </c>
      <c r="O385">
        <f>(I385*21)/100</f>
      </c>
      <c t="s">
        <v>12</v>
      </c>
    </row>
    <row r="386" spans="1:5" ht="12.75">
      <c r="A386" s="27" t="s">
        <v>40</v>
      </c>
      <c r="E386" s="28" t="s">
        <v>37</v>
      </c>
    </row>
    <row r="387" spans="1:5" ht="25.5">
      <c r="A387" s="29" t="s">
        <v>42</v>
      </c>
      <c r="E387" s="30" t="s">
        <v>1162</v>
      </c>
    </row>
    <row r="388" spans="1:5" ht="38.25">
      <c r="A388" t="s">
        <v>43</v>
      </c>
      <c r="E388" s="28" t="s">
        <v>1163</v>
      </c>
    </row>
    <row r="389" spans="1:16" ht="12.75">
      <c r="A389" s="19" t="s">
        <v>35</v>
      </c>
      <c s="23" t="s">
        <v>1164</v>
      </c>
      <c s="23" t="s">
        <v>1165</v>
      </c>
      <c s="19" t="s">
        <v>37</v>
      </c>
      <c s="24" t="s">
        <v>1166</v>
      </c>
      <c s="25" t="s">
        <v>1167</v>
      </c>
      <c s="26">
        <v>15360</v>
      </c>
      <c s="26">
        <v>0</v>
      </c>
      <c s="26">
        <f>ROUND(ROUND(H389,2)*ROUND(G389,2),2)</f>
      </c>
      <c r="O389">
        <f>(I389*21)/100</f>
      </c>
      <c t="s">
        <v>12</v>
      </c>
    </row>
    <row r="390" spans="1:5" ht="12.75">
      <c r="A390" s="27" t="s">
        <v>40</v>
      </c>
      <c r="E390" s="28" t="s">
        <v>37</v>
      </c>
    </row>
    <row r="391" spans="1:5" ht="63.75">
      <c r="A391" s="29" t="s">
        <v>42</v>
      </c>
      <c r="E391" s="30" t="s">
        <v>1168</v>
      </c>
    </row>
    <row r="392" spans="1:5" ht="25.5">
      <c r="A392" t="s">
        <v>43</v>
      </c>
      <c r="E392" s="28" t="s">
        <v>1169</v>
      </c>
    </row>
    <row r="393" spans="1:16" ht="12.75">
      <c r="A393" s="19" t="s">
        <v>35</v>
      </c>
      <c s="23" t="s">
        <v>1170</v>
      </c>
      <c s="23" t="s">
        <v>1171</v>
      </c>
      <c s="19" t="s">
        <v>37</v>
      </c>
      <c s="24" t="s">
        <v>1172</v>
      </c>
      <c s="25" t="s">
        <v>77</v>
      </c>
      <c s="26">
        <v>2</v>
      </c>
      <c s="26">
        <v>0</v>
      </c>
      <c s="26">
        <f>ROUND(ROUND(H393,2)*ROUND(G393,2),2)</f>
      </c>
      <c r="O393">
        <f>(I393*21)/100</f>
      </c>
      <c t="s">
        <v>12</v>
      </c>
    </row>
    <row r="394" spans="1:5" ht="12.75">
      <c r="A394" s="27" t="s">
        <v>40</v>
      </c>
      <c r="E394" s="28" t="s">
        <v>1173</v>
      </c>
    </row>
    <row r="395" spans="1:5" ht="12.75">
      <c r="A395" s="29" t="s">
        <v>42</v>
      </c>
      <c r="E395" s="30" t="s">
        <v>37</v>
      </c>
    </row>
    <row r="396" spans="1:5" ht="25.5">
      <c r="A396" t="s">
        <v>43</v>
      </c>
      <c r="E396" s="28" t="s">
        <v>1174</v>
      </c>
    </row>
    <row r="397" spans="1:16" ht="12.75">
      <c r="A397" s="19" t="s">
        <v>35</v>
      </c>
      <c s="23" t="s">
        <v>1175</v>
      </c>
      <c s="23" t="s">
        <v>1176</v>
      </c>
      <c s="19" t="s">
        <v>37</v>
      </c>
      <c s="24" t="s">
        <v>1177</v>
      </c>
      <c s="25" t="s">
        <v>182</v>
      </c>
      <c s="26">
        <v>4</v>
      </c>
      <c s="26">
        <v>0</v>
      </c>
      <c s="26">
        <f>ROUND(ROUND(H397,2)*ROUND(G397,2),2)</f>
      </c>
      <c r="O397">
        <f>(I397*21)/100</f>
      </c>
      <c t="s">
        <v>12</v>
      </c>
    </row>
    <row r="398" spans="1:5" ht="12.75">
      <c r="A398" s="27" t="s">
        <v>40</v>
      </c>
      <c r="E398" s="28" t="s">
        <v>1178</v>
      </c>
    </row>
    <row r="399" spans="1:5" ht="12.75">
      <c r="A399" s="29" t="s">
        <v>42</v>
      </c>
      <c r="E399" s="30" t="s">
        <v>1179</v>
      </c>
    </row>
    <row r="400" spans="1:5" ht="51">
      <c r="A400" t="s">
        <v>43</v>
      </c>
      <c r="E400" s="28" t="s">
        <v>1180</v>
      </c>
    </row>
    <row r="401" spans="1:16" ht="12.75">
      <c r="A401" s="19" t="s">
        <v>35</v>
      </c>
      <c s="23" t="s">
        <v>1181</v>
      </c>
      <c s="23" t="s">
        <v>409</v>
      </c>
      <c s="19" t="s">
        <v>37</v>
      </c>
      <c s="24" t="s">
        <v>410</v>
      </c>
      <c s="25" t="s">
        <v>182</v>
      </c>
      <c s="26">
        <v>6.5</v>
      </c>
      <c s="26">
        <v>0</v>
      </c>
      <c s="26">
        <f>ROUND(ROUND(H401,2)*ROUND(G401,2),2)</f>
      </c>
      <c r="O401">
        <f>(I401*21)/100</f>
      </c>
      <c t="s">
        <v>12</v>
      </c>
    </row>
    <row r="402" spans="1:5" ht="25.5">
      <c r="A402" s="27" t="s">
        <v>40</v>
      </c>
      <c r="E402" s="28" t="s">
        <v>1182</v>
      </c>
    </row>
    <row r="403" spans="1:5" ht="12.75">
      <c r="A403" s="29" t="s">
        <v>42</v>
      </c>
      <c r="E403" s="30" t="s">
        <v>1183</v>
      </c>
    </row>
    <row r="404" spans="1:5" ht="51">
      <c r="A404" t="s">
        <v>43</v>
      </c>
      <c r="E404" s="28" t="s">
        <v>1180</v>
      </c>
    </row>
    <row r="405" spans="1:16" ht="12.75">
      <c r="A405" s="19" t="s">
        <v>35</v>
      </c>
      <c s="23" t="s">
        <v>1184</v>
      </c>
      <c s="23" t="s">
        <v>1185</v>
      </c>
      <c s="19" t="s">
        <v>37</v>
      </c>
      <c s="24" t="s">
        <v>1186</v>
      </c>
      <c s="25" t="s">
        <v>182</v>
      </c>
      <c s="26">
        <v>15</v>
      </c>
      <c s="26">
        <v>0</v>
      </c>
      <c s="26">
        <f>ROUND(ROUND(H405,2)*ROUND(G405,2),2)</f>
      </c>
      <c r="O405">
        <f>(I405*21)/100</f>
      </c>
      <c t="s">
        <v>12</v>
      </c>
    </row>
    <row r="406" spans="1:5" ht="12.75">
      <c r="A406" s="27" t="s">
        <v>40</v>
      </c>
      <c r="E406" s="28" t="s">
        <v>1187</v>
      </c>
    </row>
    <row r="407" spans="1:5" ht="12.75">
      <c r="A407" s="29" t="s">
        <v>42</v>
      </c>
      <c r="E407" s="30" t="s">
        <v>1188</v>
      </c>
    </row>
    <row r="408" spans="1:5" ht="25.5">
      <c r="A408" t="s">
        <v>43</v>
      </c>
      <c r="E408" s="28" t="s">
        <v>422</v>
      </c>
    </row>
    <row r="409" spans="1:16" ht="12.75">
      <c r="A409" s="19" t="s">
        <v>35</v>
      </c>
      <c s="23" t="s">
        <v>1189</v>
      </c>
      <c s="23" t="s">
        <v>1190</v>
      </c>
      <c s="19" t="s">
        <v>37</v>
      </c>
      <c s="24" t="s">
        <v>1191</v>
      </c>
      <c s="25" t="s">
        <v>182</v>
      </c>
      <c s="26">
        <v>15.2</v>
      </c>
      <c s="26">
        <v>0</v>
      </c>
      <c s="26">
        <f>ROUND(ROUND(H409,2)*ROUND(G409,2),2)</f>
      </c>
      <c r="O409">
        <f>(I409*21)/100</f>
      </c>
      <c t="s">
        <v>12</v>
      </c>
    </row>
    <row r="410" spans="1:5" ht="12.75">
      <c r="A410" s="27" t="s">
        <v>40</v>
      </c>
      <c r="E410" s="28" t="s">
        <v>1192</v>
      </c>
    </row>
    <row r="411" spans="1:5" ht="12.75">
      <c r="A411" s="29" t="s">
        <v>42</v>
      </c>
      <c r="E411" s="30" t="s">
        <v>37</v>
      </c>
    </row>
    <row r="412" spans="1:5" ht="25.5">
      <c r="A412" t="s">
        <v>43</v>
      </c>
      <c r="E412" s="28" t="s">
        <v>1193</v>
      </c>
    </row>
    <row r="413" spans="1:16" ht="12.75">
      <c r="A413" s="19" t="s">
        <v>35</v>
      </c>
      <c s="23" t="s">
        <v>1194</v>
      </c>
      <c s="23" t="s">
        <v>1195</v>
      </c>
      <c s="19" t="s">
        <v>37</v>
      </c>
      <c s="24" t="s">
        <v>1196</v>
      </c>
      <c s="25" t="s">
        <v>182</v>
      </c>
      <c s="26">
        <v>4.2</v>
      </c>
      <c s="26">
        <v>0</v>
      </c>
      <c s="26">
        <f>ROUND(ROUND(H413,2)*ROUND(G413,2),2)</f>
      </c>
      <c r="O413">
        <f>(I413*21)/100</f>
      </c>
      <c t="s">
        <v>12</v>
      </c>
    </row>
    <row r="414" spans="1:5" ht="12.75">
      <c r="A414" s="27" t="s">
        <v>40</v>
      </c>
      <c r="E414" s="28" t="s">
        <v>1197</v>
      </c>
    </row>
    <row r="415" spans="1:5" ht="12.75">
      <c r="A415" s="29" t="s">
        <v>42</v>
      </c>
      <c r="E415" s="30" t="s">
        <v>37</v>
      </c>
    </row>
    <row r="416" spans="1:5" ht="25.5">
      <c r="A416" t="s">
        <v>43</v>
      </c>
      <c r="E416" s="28" t="s">
        <v>1198</v>
      </c>
    </row>
    <row r="417" spans="1:16" ht="12.75">
      <c r="A417" s="19" t="s">
        <v>35</v>
      </c>
      <c s="23" t="s">
        <v>1199</v>
      </c>
      <c s="23" t="s">
        <v>759</v>
      </c>
      <c s="19" t="s">
        <v>186</v>
      </c>
      <c s="24" t="s">
        <v>760</v>
      </c>
      <c s="25" t="s">
        <v>182</v>
      </c>
      <c s="26">
        <v>15</v>
      </c>
      <c s="26">
        <v>0</v>
      </c>
      <c s="26">
        <f>ROUND(ROUND(H417,2)*ROUND(G417,2),2)</f>
      </c>
      <c r="O417">
        <f>(I417*21)/100</f>
      </c>
      <c t="s">
        <v>12</v>
      </c>
    </row>
    <row r="418" spans="1:5" ht="12.75">
      <c r="A418" s="27" t="s">
        <v>40</v>
      </c>
      <c r="E418" s="28" t="s">
        <v>1200</v>
      </c>
    </row>
    <row r="419" spans="1:5" ht="12.75">
      <c r="A419" s="29" t="s">
        <v>42</v>
      </c>
      <c r="E419" s="30" t="s">
        <v>1188</v>
      </c>
    </row>
    <row r="420" spans="1:5" ht="38.25">
      <c r="A420" t="s">
        <v>43</v>
      </c>
      <c r="E420" s="28" t="s">
        <v>1201</v>
      </c>
    </row>
    <row r="421" spans="1:16" ht="12.75">
      <c r="A421" s="19" t="s">
        <v>35</v>
      </c>
      <c s="23" t="s">
        <v>1202</v>
      </c>
      <c s="23" t="s">
        <v>759</v>
      </c>
      <c s="19" t="s">
        <v>191</v>
      </c>
      <c s="24" t="s">
        <v>760</v>
      </c>
      <c s="25" t="s">
        <v>182</v>
      </c>
      <c s="26">
        <v>39</v>
      </c>
      <c s="26">
        <v>0</v>
      </c>
      <c s="26">
        <f>ROUND(ROUND(H421,2)*ROUND(G421,2),2)</f>
      </c>
      <c r="O421">
        <f>(I421*21)/100</f>
      </c>
      <c t="s">
        <v>12</v>
      </c>
    </row>
    <row r="422" spans="1:5" ht="12.75">
      <c r="A422" s="27" t="s">
        <v>40</v>
      </c>
      <c r="E422" s="28" t="s">
        <v>1203</v>
      </c>
    </row>
    <row r="423" spans="1:5" ht="12.75">
      <c r="A423" s="29" t="s">
        <v>42</v>
      </c>
      <c r="E423" s="30" t="s">
        <v>1204</v>
      </c>
    </row>
    <row r="424" spans="1:5" ht="38.25">
      <c r="A424" t="s">
        <v>43</v>
      </c>
      <c r="E424" s="28" t="s">
        <v>1201</v>
      </c>
    </row>
    <row r="425" spans="1:16" ht="25.5">
      <c r="A425" s="19" t="s">
        <v>35</v>
      </c>
      <c s="23" t="s">
        <v>1205</v>
      </c>
      <c s="23" t="s">
        <v>1206</v>
      </c>
      <c s="19" t="s">
        <v>37</v>
      </c>
      <c s="24" t="s">
        <v>1207</v>
      </c>
      <c s="25" t="s">
        <v>90</v>
      </c>
      <c s="26">
        <v>2.53</v>
      </c>
      <c s="26">
        <v>0</v>
      </c>
      <c s="26">
        <f>ROUND(ROUND(H425,2)*ROUND(G425,2),2)</f>
      </c>
      <c r="O425">
        <f>(I425*21)/100</f>
      </c>
      <c t="s">
        <v>12</v>
      </c>
    </row>
    <row r="426" spans="1:5" ht="25.5">
      <c r="A426" s="27" t="s">
        <v>40</v>
      </c>
      <c r="E426" s="28" t="s">
        <v>1208</v>
      </c>
    </row>
    <row r="427" spans="1:5" ht="12.75">
      <c r="A427" s="29" t="s">
        <v>42</v>
      </c>
      <c r="E427" s="30" t="s">
        <v>1209</v>
      </c>
    </row>
    <row r="428" spans="1:5" ht="102">
      <c r="A428" t="s">
        <v>43</v>
      </c>
      <c r="E428" s="28" t="s">
        <v>1210</v>
      </c>
    </row>
    <row r="429" spans="1:16" ht="12.75">
      <c r="A429" s="19" t="s">
        <v>35</v>
      </c>
      <c s="23" t="s">
        <v>1211</v>
      </c>
      <c s="23" t="s">
        <v>1212</v>
      </c>
      <c s="19" t="s">
        <v>37</v>
      </c>
      <c s="24" t="s">
        <v>1213</v>
      </c>
      <c s="25" t="s">
        <v>77</v>
      </c>
      <c s="26">
        <v>1</v>
      </c>
      <c s="26">
        <v>0</v>
      </c>
      <c s="26">
        <f>ROUND(ROUND(H429,2)*ROUND(G429,2),2)</f>
      </c>
      <c r="O429">
        <f>(I429*21)/100</f>
      </c>
      <c t="s">
        <v>12</v>
      </c>
    </row>
    <row r="430" spans="1:5" ht="25.5">
      <c r="A430" s="27" t="s">
        <v>40</v>
      </c>
      <c r="E430" s="28" t="s">
        <v>1214</v>
      </c>
    </row>
    <row r="431" spans="1:5" ht="12.75">
      <c r="A431" s="29" t="s">
        <v>42</v>
      </c>
      <c r="E431" s="30" t="s">
        <v>37</v>
      </c>
    </row>
    <row r="432" spans="1:5" ht="267.75">
      <c r="A432" t="s">
        <v>43</v>
      </c>
      <c r="E432" s="28" t="s">
        <v>1215</v>
      </c>
    </row>
    <row r="433" spans="1:16" ht="12.75">
      <c r="A433" s="19" t="s">
        <v>35</v>
      </c>
      <c s="23" t="s">
        <v>1216</v>
      </c>
      <c s="23" t="s">
        <v>1217</v>
      </c>
      <c s="19" t="s">
        <v>186</v>
      </c>
      <c s="24" t="s">
        <v>1218</v>
      </c>
      <c s="25" t="s">
        <v>120</v>
      </c>
      <c s="26">
        <v>1.52</v>
      </c>
      <c s="26">
        <v>0</v>
      </c>
      <c s="26">
        <f>ROUND(ROUND(H433,2)*ROUND(G433,2),2)</f>
      </c>
      <c r="O433">
        <f>(I433*21)/100</f>
      </c>
      <c t="s">
        <v>12</v>
      </c>
    </row>
    <row r="434" spans="1:5" ht="12.75">
      <c r="A434" s="27" t="s">
        <v>40</v>
      </c>
      <c r="E434" s="28" t="s">
        <v>37</v>
      </c>
    </row>
    <row r="435" spans="1:5" ht="76.5">
      <c r="A435" s="29" t="s">
        <v>42</v>
      </c>
      <c r="E435" s="30" t="s">
        <v>1219</v>
      </c>
    </row>
    <row r="436" spans="1:5" ht="114.75">
      <c r="A436" t="s">
        <v>43</v>
      </c>
      <c r="E436" s="28" t="s">
        <v>1220</v>
      </c>
    </row>
    <row r="437" spans="1:16" ht="12.75">
      <c r="A437" s="19" t="s">
        <v>35</v>
      </c>
      <c s="23" t="s">
        <v>1221</v>
      </c>
      <c s="23" t="s">
        <v>1222</v>
      </c>
      <c s="19" t="s">
        <v>186</v>
      </c>
      <c s="24" t="s">
        <v>1223</v>
      </c>
      <c s="25" t="s">
        <v>120</v>
      </c>
      <c s="26">
        <v>6.09</v>
      </c>
      <c s="26">
        <v>0</v>
      </c>
      <c s="26">
        <f>ROUND(ROUND(H437,2)*ROUND(G437,2),2)</f>
      </c>
      <c r="O437">
        <f>(I437*21)/100</f>
      </c>
      <c t="s">
        <v>12</v>
      </c>
    </row>
    <row r="438" spans="1:5" ht="12.75">
      <c r="A438" s="27" t="s">
        <v>40</v>
      </c>
      <c r="E438" s="28" t="s">
        <v>37</v>
      </c>
    </row>
    <row r="439" spans="1:5" ht="114.75">
      <c r="A439" s="29" t="s">
        <v>42</v>
      </c>
      <c r="E439" s="30" t="s">
        <v>1224</v>
      </c>
    </row>
    <row r="440" spans="1:5" ht="114.75">
      <c r="A440" t="s">
        <v>43</v>
      </c>
      <c r="E440" s="28" t="s">
        <v>1220</v>
      </c>
    </row>
    <row r="441" spans="1:16" ht="12.75">
      <c r="A441" s="19" t="s">
        <v>35</v>
      </c>
      <c s="23" t="s">
        <v>1225</v>
      </c>
      <c s="23" t="s">
        <v>1226</v>
      </c>
      <c s="19" t="s">
        <v>37</v>
      </c>
      <c s="24" t="s">
        <v>1227</v>
      </c>
      <c s="25" t="s">
        <v>120</v>
      </c>
      <c s="26">
        <v>55.5</v>
      </c>
      <c s="26">
        <v>0</v>
      </c>
      <c s="26">
        <f>ROUND(ROUND(H441,2)*ROUND(G441,2),2)</f>
      </c>
      <c r="O441">
        <f>(I441*21)/100</f>
      </c>
      <c t="s">
        <v>12</v>
      </c>
    </row>
    <row r="442" spans="1:5" ht="12.75">
      <c r="A442" s="27" t="s">
        <v>40</v>
      </c>
      <c r="E442" s="28" t="s">
        <v>37</v>
      </c>
    </row>
    <row r="443" spans="1:5" ht="140.25">
      <c r="A443" s="29" t="s">
        <v>42</v>
      </c>
      <c r="E443" s="30" t="s">
        <v>1228</v>
      </c>
    </row>
    <row r="444" spans="1:5" ht="114.75">
      <c r="A444" t="s">
        <v>43</v>
      </c>
      <c r="E444" s="28" t="s">
        <v>1220</v>
      </c>
    </row>
    <row r="445" spans="1:16" ht="12.75">
      <c r="A445" s="19" t="s">
        <v>35</v>
      </c>
      <c s="23" t="s">
        <v>1229</v>
      </c>
      <c s="23" t="s">
        <v>1230</v>
      </c>
      <c s="19" t="s">
        <v>37</v>
      </c>
      <c s="24" t="s">
        <v>1231</v>
      </c>
      <c s="25" t="s">
        <v>159</v>
      </c>
      <c s="26">
        <v>2.83</v>
      </c>
      <c s="26">
        <v>0</v>
      </c>
      <c s="26">
        <f>ROUND(ROUND(H445,2)*ROUND(G445,2),2)</f>
      </c>
      <c r="O445">
        <f>(I445*21)/100</f>
      </c>
      <c t="s">
        <v>12</v>
      </c>
    </row>
    <row r="446" spans="1:5" ht="12.75">
      <c r="A446" s="27" t="s">
        <v>40</v>
      </c>
      <c r="E446" s="28" t="s">
        <v>37</v>
      </c>
    </row>
    <row r="447" spans="1:5" ht="178.5">
      <c r="A447" s="29" t="s">
        <v>42</v>
      </c>
      <c r="E447" s="30" t="s">
        <v>1232</v>
      </c>
    </row>
    <row r="448" spans="1:5" ht="114.75">
      <c r="A448" t="s">
        <v>43</v>
      </c>
      <c r="E448" s="28" t="s">
        <v>1233</v>
      </c>
    </row>
    <row r="449" spans="1:16" ht="12.75">
      <c r="A449" s="19" t="s">
        <v>35</v>
      </c>
      <c s="23" t="s">
        <v>1234</v>
      </c>
      <c s="23" t="s">
        <v>1235</v>
      </c>
      <c s="19" t="s">
        <v>37</v>
      </c>
      <c s="24" t="s">
        <v>1236</v>
      </c>
      <c s="25" t="s">
        <v>120</v>
      </c>
      <c s="26">
        <v>120.31</v>
      </c>
      <c s="26">
        <v>0</v>
      </c>
      <c s="26">
        <f>ROUND(ROUND(H449,2)*ROUND(G449,2),2)</f>
      </c>
      <c r="O449">
        <f>(I449*21)/100</f>
      </c>
      <c t="s">
        <v>12</v>
      </c>
    </row>
    <row r="450" spans="1:5" ht="12.75">
      <c r="A450" s="27" t="s">
        <v>40</v>
      </c>
      <c r="E450" s="28" t="s">
        <v>37</v>
      </c>
    </row>
    <row r="451" spans="1:5" ht="331.5">
      <c r="A451" s="29" t="s">
        <v>42</v>
      </c>
      <c r="E451" s="30" t="s">
        <v>1237</v>
      </c>
    </row>
    <row r="452" spans="1:5" ht="76.5">
      <c r="A452" t="s">
        <v>43</v>
      </c>
      <c r="E452" s="28" t="s">
        <v>1238</v>
      </c>
    </row>
    <row r="453" spans="1:16" ht="12.75">
      <c r="A453" s="19" t="s">
        <v>35</v>
      </c>
      <c s="23" t="s">
        <v>1239</v>
      </c>
      <c s="23" t="s">
        <v>1240</v>
      </c>
      <c s="19" t="s">
        <v>37</v>
      </c>
      <c s="24" t="s">
        <v>1241</v>
      </c>
      <c s="25" t="s">
        <v>120</v>
      </c>
      <c s="26">
        <v>11.57</v>
      </c>
      <c s="26">
        <v>0</v>
      </c>
      <c s="26">
        <f>ROUND(ROUND(H453,2)*ROUND(G453,2),2)</f>
      </c>
      <c r="O453">
        <f>(I453*21)/100</f>
      </c>
      <c t="s">
        <v>12</v>
      </c>
    </row>
    <row r="454" spans="1:5" ht="12.75">
      <c r="A454" s="27" t="s">
        <v>40</v>
      </c>
      <c r="E454" s="28" t="s">
        <v>37</v>
      </c>
    </row>
    <row r="455" spans="1:5" ht="165.75">
      <c r="A455" s="29" t="s">
        <v>42</v>
      </c>
      <c r="E455" s="30" t="s">
        <v>1242</v>
      </c>
    </row>
    <row r="456" spans="1:5" ht="76.5">
      <c r="A456" t="s">
        <v>43</v>
      </c>
      <c r="E456" s="28" t="s">
        <v>1238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0+O8+O65+O134+O187+O216+O241+O266+O299+O316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1243</v>
      </c>
      <c s="31">
        <f>0+I8+I65+I134+I187+I216+I241+I266+I299+I316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1243</v>
      </c>
      <c s="5"/>
      <c s="14" t="s">
        <v>1244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783</v>
      </c>
      <c s="25" t="s">
        <v>159</v>
      </c>
      <c s="26">
        <v>261.28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51">
      <c r="A11" s="29" t="s">
        <v>42</v>
      </c>
      <c r="E11" s="30" t="s">
        <v>1245</v>
      </c>
    </row>
    <row r="12" spans="1:5" ht="140.25">
      <c r="A12" t="s">
        <v>43</v>
      </c>
      <c r="E12" s="28" t="s">
        <v>785</v>
      </c>
    </row>
    <row r="13" spans="1:16" ht="25.5">
      <c r="A13" s="19" t="s">
        <v>35</v>
      </c>
      <c s="23" t="s">
        <v>12</v>
      </c>
      <c s="23" t="s">
        <v>786</v>
      </c>
      <c s="19" t="s">
        <v>37</v>
      </c>
      <c s="24" t="s">
        <v>787</v>
      </c>
      <c s="25" t="s">
        <v>159</v>
      </c>
      <c s="26">
        <v>6.96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788</v>
      </c>
    </row>
    <row r="15" spans="1:5" ht="51">
      <c r="A15" s="29" t="s">
        <v>42</v>
      </c>
      <c r="E15" s="30" t="s">
        <v>1246</v>
      </c>
    </row>
    <row r="16" spans="1:5" ht="140.25">
      <c r="A16" t="s">
        <v>43</v>
      </c>
      <c r="E16" s="28" t="s">
        <v>785</v>
      </c>
    </row>
    <row r="17" spans="1:16" ht="25.5">
      <c r="A17" s="19" t="s">
        <v>35</v>
      </c>
      <c s="23" t="s">
        <v>21</v>
      </c>
      <c s="23" t="s">
        <v>163</v>
      </c>
      <c s="19" t="s">
        <v>64</v>
      </c>
      <c s="24" t="s">
        <v>790</v>
      </c>
      <c s="25" t="s">
        <v>159</v>
      </c>
      <c s="26">
        <v>12.24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38.25">
      <c r="A18" s="27" t="s">
        <v>40</v>
      </c>
      <c r="E18" s="28" t="s">
        <v>791</v>
      </c>
    </row>
    <row r="19" spans="1:5" ht="51">
      <c r="A19" s="29" t="s">
        <v>42</v>
      </c>
      <c r="E19" s="30" t="s">
        <v>1247</v>
      </c>
    </row>
    <row r="20" spans="1:5" ht="12.75">
      <c r="A20" t="s">
        <v>43</v>
      </c>
      <c r="E20" s="28" t="s">
        <v>37</v>
      </c>
    </row>
    <row r="21" spans="1:16" ht="25.5">
      <c r="A21" s="19" t="s">
        <v>35</v>
      </c>
      <c s="23" t="s">
        <v>23</v>
      </c>
      <c s="23" t="s">
        <v>167</v>
      </c>
      <c s="19" t="s">
        <v>37</v>
      </c>
      <c s="24" t="s">
        <v>793</v>
      </c>
      <c s="25" t="s">
        <v>159</v>
      </c>
      <c s="26">
        <v>318.73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37</v>
      </c>
    </row>
    <row r="23" spans="1:5" ht="12.75">
      <c r="A23" s="29" t="s">
        <v>42</v>
      </c>
      <c r="E23" s="30" t="s">
        <v>1248</v>
      </c>
    </row>
    <row r="24" spans="1:5" ht="140.25">
      <c r="A24" t="s">
        <v>43</v>
      </c>
      <c r="E24" s="28" t="s">
        <v>785</v>
      </c>
    </row>
    <row r="25" spans="1:16" ht="25.5">
      <c r="A25" s="19" t="s">
        <v>35</v>
      </c>
      <c s="23" t="s">
        <v>25</v>
      </c>
      <c s="23" t="s">
        <v>795</v>
      </c>
      <c s="19" t="s">
        <v>37</v>
      </c>
      <c s="24" t="s">
        <v>796</v>
      </c>
      <c s="25" t="s">
        <v>159</v>
      </c>
      <c s="26">
        <v>55.33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37</v>
      </c>
    </row>
    <row r="27" spans="1:5" ht="12.75">
      <c r="A27" s="29" t="s">
        <v>42</v>
      </c>
      <c r="E27" s="30" t="s">
        <v>1249</v>
      </c>
    </row>
    <row r="28" spans="1:5" ht="140.25">
      <c r="A28" t="s">
        <v>43</v>
      </c>
      <c r="E28" s="28" t="s">
        <v>785</v>
      </c>
    </row>
    <row r="29" spans="1:16" ht="12.75">
      <c r="A29" s="19" t="s">
        <v>35</v>
      </c>
      <c s="23" t="s">
        <v>27</v>
      </c>
      <c s="23" t="s">
        <v>798</v>
      </c>
      <c s="19" t="s">
        <v>37</v>
      </c>
      <c s="24" t="s">
        <v>799</v>
      </c>
      <c s="25" t="s">
        <v>90</v>
      </c>
      <c s="26">
        <v>45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25.5">
      <c r="A30" s="27" t="s">
        <v>40</v>
      </c>
      <c r="E30" s="28" t="s">
        <v>1250</v>
      </c>
    </row>
    <row r="31" spans="1:5" ht="12.75">
      <c r="A31" s="29" t="s">
        <v>42</v>
      </c>
      <c r="E31" s="30" t="s">
        <v>1251</v>
      </c>
    </row>
    <row r="32" spans="1:5" ht="12.75">
      <c r="A32" t="s">
        <v>43</v>
      </c>
      <c r="E32" s="28" t="s">
        <v>655</v>
      </c>
    </row>
    <row r="33" spans="1:16" ht="12.75">
      <c r="A33" s="19" t="s">
        <v>35</v>
      </c>
      <c s="23" t="s">
        <v>62</v>
      </c>
      <c s="23" t="s">
        <v>802</v>
      </c>
      <c s="19" t="s">
        <v>37</v>
      </c>
      <c s="24" t="s">
        <v>803</v>
      </c>
      <c s="25" t="s">
        <v>90</v>
      </c>
      <c s="26">
        <v>45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2.75">
      <c r="A34" s="27" t="s">
        <v>40</v>
      </c>
      <c r="E34" s="28" t="s">
        <v>804</v>
      </c>
    </row>
    <row r="35" spans="1:5" ht="12.75">
      <c r="A35" s="29" t="s">
        <v>42</v>
      </c>
      <c r="E35" s="30" t="s">
        <v>37</v>
      </c>
    </row>
    <row r="36" spans="1:5" ht="12.75">
      <c r="A36" t="s">
        <v>43</v>
      </c>
      <c r="E36" s="28" t="s">
        <v>655</v>
      </c>
    </row>
    <row r="37" spans="1:16" ht="12.75">
      <c r="A37" s="19" t="s">
        <v>35</v>
      </c>
      <c s="23" t="s">
        <v>67</v>
      </c>
      <c s="23" t="s">
        <v>809</v>
      </c>
      <c s="19" t="s">
        <v>37</v>
      </c>
      <c s="24" t="s">
        <v>810</v>
      </c>
      <c s="25" t="s">
        <v>77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25.5">
      <c r="A38" s="27" t="s">
        <v>40</v>
      </c>
      <c r="E38" s="28" t="s">
        <v>1252</v>
      </c>
    </row>
    <row r="39" spans="1:5" ht="12.75">
      <c r="A39" s="29" t="s">
        <v>42</v>
      </c>
      <c r="E39" s="30" t="s">
        <v>37</v>
      </c>
    </row>
    <row r="40" spans="1:5" ht="12.75">
      <c r="A40" t="s">
        <v>43</v>
      </c>
      <c r="E40" s="28" t="s">
        <v>44</v>
      </c>
    </row>
    <row r="41" spans="1:16" ht="12.75">
      <c r="A41" s="19" t="s">
        <v>35</v>
      </c>
      <c s="23" t="s">
        <v>30</v>
      </c>
      <c s="23" t="s">
        <v>812</v>
      </c>
      <c s="19" t="s">
        <v>37</v>
      </c>
      <c s="24" t="s">
        <v>813</v>
      </c>
      <c s="25" t="s">
        <v>77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51">
      <c r="A42" s="27" t="s">
        <v>40</v>
      </c>
      <c r="E42" s="28" t="s">
        <v>814</v>
      </c>
    </row>
    <row r="43" spans="1:5" ht="12.75">
      <c r="A43" s="29" t="s">
        <v>42</v>
      </c>
      <c r="E43" s="30" t="s">
        <v>37</v>
      </c>
    </row>
    <row r="44" spans="1:5" ht="12.75">
      <c r="A44" t="s">
        <v>43</v>
      </c>
      <c r="E44" s="28" t="s">
        <v>44</v>
      </c>
    </row>
    <row r="45" spans="1:16" ht="12.75">
      <c r="A45" s="19" t="s">
        <v>35</v>
      </c>
      <c s="23" t="s">
        <v>32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25.5">
      <c r="A46" s="27" t="s">
        <v>40</v>
      </c>
      <c r="E46" s="28" t="s">
        <v>1253</v>
      </c>
    </row>
    <row r="47" spans="1:5" ht="12.75">
      <c r="A47" s="29" t="s">
        <v>42</v>
      </c>
      <c r="E47" s="30" t="s">
        <v>1254</v>
      </c>
    </row>
    <row r="48" spans="1:5" ht="12.75">
      <c r="A48" t="s">
        <v>43</v>
      </c>
      <c r="E48" s="28" t="s">
        <v>44</v>
      </c>
    </row>
    <row r="49" spans="1:16" ht="12.75">
      <c r="A49" s="19" t="s">
        <v>35</v>
      </c>
      <c s="23" t="s">
        <v>117</v>
      </c>
      <c s="23" t="s">
        <v>819</v>
      </c>
      <c s="19" t="s">
        <v>37</v>
      </c>
      <c s="24" t="s">
        <v>820</v>
      </c>
      <c s="25" t="s">
        <v>39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38.25">
      <c r="A50" s="27" t="s">
        <v>40</v>
      </c>
      <c r="E50" s="28" t="s">
        <v>1255</v>
      </c>
    </row>
    <row r="51" spans="1:5" ht="12.75">
      <c r="A51" s="29" t="s">
        <v>42</v>
      </c>
      <c r="E51" s="30" t="s">
        <v>37</v>
      </c>
    </row>
    <row r="52" spans="1:5" ht="12.75">
      <c r="A52" t="s">
        <v>43</v>
      </c>
      <c r="E52" s="28" t="s">
        <v>44</v>
      </c>
    </row>
    <row r="53" spans="1:16" ht="12.75">
      <c r="A53" s="19" t="s">
        <v>35</v>
      </c>
      <c s="23" t="s">
        <v>123</v>
      </c>
      <c s="23" t="s">
        <v>822</v>
      </c>
      <c s="19" t="s">
        <v>37</v>
      </c>
      <c s="24" t="s">
        <v>823</v>
      </c>
      <c s="25" t="s">
        <v>39</v>
      </c>
      <c s="26">
        <v>1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51">
      <c r="A54" s="27" t="s">
        <v>40</v>
      </c>
      <c r="E54" s="28" t="s">
        <v>1256</v>
      </c>
    </row>
    <row r="55" spans="1:5" ht="12.75">
      <c r="A55" s="29" t="s">
        <v>42</v>
      </c>
      <c r="E55" s="30" t="s">
        <v>1254</v>
      </c>
    </row>
    <row r="56" spans="1:5" ht="63.75">
      <c r="A56" t="s">
        <v>43</v>
      </c>
      <c r="E56" s="28" t="s">
        <v>825</v>
      </c>
    </row>
    <row r="57" spans="1:16" ht="12.75">
      <c r="A57" s="19" t="s">
        <v>35</v>
      </c>
      <c s="23" t="s">
        <v>129</v>
      </c>
      <c s="23" t="s">
        <v>826</v>
      </c>
      <c s="19" t="s">
        <v>37</v>
      </c>
      <c s="24" t="s">
        <v>827</v>
      </c>
      <c s="25" t="s">
        <v>77</v>
      </c>
      <c s="26">
        <v>1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51">
      <c r="A58" s="27" t="s">
        <v>40</v>
      </c>
      <c r="E58" s="28" t="s">
        <v>1257</v>
      </c>
    </row>
    <row r="59" spans="1:5" ht="12.75">
      <c r="A59" s="29" t="s">
        <v>42</v>
      </c>
      <c r="E59" s="30" t="s">
        <v>37</v>
      </c>
    </row>
    <row r="60" spans="1:5" ht="51">
      <c r="A60" t="s">
        <v>43</v>
      </c>
      <c r="E60" s="28" t="s">
        <v>829</v>
      </c>
    </row>
    <row r="61" spans="1:16" ht="12.75">
      <c r="A61" s="19" t="s">
        <v>35</v>
      </c>
      <c s="23" t="s">
        <v>135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63.75">
      <c r="A62" s="27" t="s">
        <v>40</v>
      </c>
      <c r="E62" s="28" t="s">
        <v>1258</v>
      </c>
    </row>
    <row r="63" spans="1:5" ht="12.75">
      <c r="A63" s="29" t="s">
        <v>42</v>
      </c>
      <c r="E63" s="30" t="s">
        <v>1254</v>
      </c>
    </row>
    <row r="64" spans="1:5" ht="12.75">
      <c r="A64" t="s">
        <v>43</v>
      </c>
      <c r="E64" s="28" t="s">
        <v>86</v>
      </c>
    </row>
    <row r="65" spans="1:18" ht="12.75" customHeight="1">
      <c r="A65" s="5" t="s">
        <v>33</v>
      </c>
      <c s="5"/>
      <c s="34" t="s">
        <v>18</v>
      </c>
      <c s="5"/>
      <c s="21" t="s">
        <v>87</v>
      </c>
      <c s="5"/>
      <c s="5"/>
      <c s="5"/>
      <c s="35">
        <f>0+Q65</f>
      </c>
      <c r="O65">
        <f>0+R65</f>
      </c>
      <c r="Q65">
        <f>0+I66+I70+I74+I78+I82+I86+I90+I94+I98+I102+I106+I110+I114+I118+I122+I126+I130</f>
      </c>
      <c>
        <f>0+O66+O70+O74+O78+O82+O86+O90+O94+O98+O102+O106+O110+O114+O118+O122+O126+O130</f>
      </c>
    </row>
    <row r="66" spans="1:16" ht="12.75">
      <c r="A66" s="19" t="s">
        <v>35</v>
      </c>
      <c s="23" t="s">
        <v>141</v>
      </c>
      <c s="23" t="s">
        <v>831</v>
      </c>
      <c s="19" t="s">
        <v>37</v>
      </c>
      <c s="24" t="s">
        <v>832</v>
      </c>
      <c s="25" t="s">
        <v>120</v>
      </c>
      <c s="26">
        <v>5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51">
      <c r="A67" s="27" t="s">
        <v>40</v>
      </c>
      <c r="E67" s="28" t="s">
        <v>1259</v>
      </c>
    </row>
    <row r="68" spans="1:5" ht="38.25">
      <c r="A68" s="29" t="s">
        <v>42</v>
      </c>
      <c r="E68" s="30" t="s">
        <v>1260</v>
      </c>
    </row>
    <row r="69" spans="1:5" ht="63.75">
      <c r="A69" t="s">
        <v>43</v>
      </c>
      <c r="E69" s="28" t="s">
        <v>175</v>
      </c>
    </row>
    <row r="70" spans="1:16" ht="12.75">
      <c r="A70" s="19" t="s">
        <v>35</v>
      </c>
      <c s="23" t="s">
        <v>146</v>
      </c>
      <c s="23" t="s">
        <v>839</v>
      </c>
      <c s="19" t="s">
        <v>37</v>
      </c>
      <c s="24" t="s">
        <v>840</v>
      </c>
      <c s="25" t="s">
        <v>120</v>
      </c>
      <c s="26">
        <v>1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25.5">
      <c r="A71" s="27" t="s">
        <v>40</v>
      </c>
      <c r="E71" s="28" t="s">
        <v>1261</v>
      </c>
    </row>
    <row r="72" spans="1:5" ht="12.75">
      <c r="A72" s="29" t="s">
        <v>42</v>
      </c>
      <c r="E72" s="30" t="s">
        <v>37</v>
      </c>
    </row>
    <row r="73" spans="1:5" ht="63.75">
      <c r="A73" t="s">
        <v>43</v>
      </c>
      <c r="E73" s="28" t="s">
        <v>175</v>
      </c>
    </row>
    <row r="74" spans="1:16" ht="12.75">
      <c r="A74" s="19" t="s">
        <v>35</v>
      </c>
      <c s="23" t="s">
        <v>151</v>
      </c>
      <c s="23" t="s">
        <v>843</v>
      </c>
      <c s="19" t="s">
        <v>37</v>
      </c>
      <c s="24" t="s">
        <v>844</v>
      </c>
      <c s="25" t="s">
        <v>182</v>
      </c>
      <c s="26">
        <v>9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38.25">
      <c r="A75" s="27" t="s">
        <v>40</v>
      </c>
      <c r="E75" s="28" t="s">
        <v>1262</v>
      </c>
    </row>
    <row r="76" spans="1:5" ht="12.75">
      <c r="A76" s="29" t="s">
        <v>42</v>
      </c>
      <c r="E76" s="30" t="s">
        <v>1263</v>
      </c>
    </row>
    <row r="77" spans="1:5" ht="63.75">
      <c r="A77" t="s">
        <v>43</v>
      </c>
      <c r="E77" s="28" t="s">
        <v>175</v>
      </c>
    </row>
    <row r="78" spans="1:16" ht="12.75">
      <c r="A78" s="19" t="s">
        <v>35</v>
      </c>
      <c s="23" t="s">
        <v>232</v>
      </c>
      <c s="23" t="s">
        <v>176</v>
      </c>
      <c s="19" t="s">
        <v>37</v>
      </c>
      <c s="24" t="s">
        <v>177</v>
      </c>
      <c s="25" t="s">
        <v>120</v>
      </c>
      <c s="26">
        <v>3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38.25">
      <c r="A79" s="27" t="s">
        <v>40</v>
      </c>
      <c r="E79" s="28" t="s">
        <v>1264</v>
      </c>
    </row>
    <row r="80" spans="1:5" ht="12.75">
      <c r="A80" s="29" t="s">
        <v>42</v>
      </c>
      <c r="E80" s="30" t="s">
        <v>1265</v>
      </c>
    </row>
    <row r="81" spans="1:5" ht="63.75">
      <c r="A81" t="s">
        <v>43</v>
      </c>
      <c r="E81" s="28" t="s">
        <v>175</v>
      </c>
    </row>
    <row r="82" spans="1:16" ht="12.75">
      <c r="A82" s="19" t="s">
        <v>35</v>
      </c>
      <c s="23" t="s">
        <v>237</v>
      </c>
      <c s="23" t="s">
        <v>180</v>
      </c>
      <c s="19" t="s">
        <v>37</v>
      </c>
      <c s="24" t="s">
        <v>181</v>
      </c>
      <c s="25" t="s">
        <v>182</v>
      </c>
      <c s="26">
        <v>17.2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12.75">
      <c r="A83" s="27" t="s">
        <v>40</v>
      </c>
      <c r="E83" s="28" t="s">
        <v>1266</v>
      </c>
    </row>
    <row r="84" spans="1:5" ht="12.75">
      <c r="A84" s="29" t="s">
        <v>42</v>
      </c>
      <c r="E84" s="30" t="s">
        <v>1267</v>
      </c>
    </row>
    <row r="85" spans="1:5" ht="25.5">
      <c r="A85" t="s">
        <v>43</v>
      </c>
      <c r="E85" s="28" t="s">
        <v>184</v>
      </c>
    </row>
    <row r="86" spans="1:16" ht="12.75">
      <c r="A86" s="19" t="s">
        <v>35</v>
      </c>
      <c s="23" t="s">
        <v>243</v>
      </c>
      <c s="23" t="s">
        <v>849</v>
      </c>
      <c s="19" t="s">
        <v>37</v>
      </c>
      <c s="24" t="s">
        <v>850</v>
      </c>
      <c s="25" t="s">
        <v>851</v>
      </c>
      <c s="26">
        <v>720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51">
      <c r="A87" s="27" t="s">
        <v>40</v>
      </c>
      <c r="E87" s="28" t="s">
        <v>1268</v>
      </c>
    </row>
    <row r="88" spans="1:5" ht="12.75">
      <c r="A88" s="29" t="s">
        <v>42</v>
      </c>
      <c r="E88" s="30" t="s">
        <v>1269</v>
      </c>
    </row>
    <row r="89" spans="1:5" ht="38.25">
      <c r="A89" t="s">
        <v>43</v>
      </c>
      <c r="E89" s="28" t="s">
        <v>854</v>
      </c>
    </row>
    <row r="90" spans="1:16" ht="12.75">
      <c r="A90" s="19" t="s">
        <v>35</v>
      </c>
      <c s="23" t="s">
        <v>249</v>
      </c>
      <c s="23" t="s">
        <v>1270</v>
      </c>
      <c s="19" t="s">
        <v>37</v>
      </c>
      <c s="24" t="s">
        <v>1271</v>
      </c>
      <c s="25" t="s">
        <v>182</v>
      </c>
      <c s="26">
        <v>22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25.5">
      <c r="A91" s="27" t="s">
        <v>40</v>
      </c>
      <c r="E91" s="28" t="s">
        <v>1272</v>
      </c>
    </row>
    <row r="92" spans="1:5" ht="12.75">
      <c r="A92" s="29" t="s">
        <v>42</v>
      </c>
      <c r="E92" s="30" t="s">
        <v>37</v>
      </c>
    </row>
    <row r="93" spans="1:5" ht="38.25">
      <c r="A93" t="s">
        <v>43</v>
      </c>
      <c r="E93" s="28" t="s">
        <v>1273</v>
      </c>
    </row>
    <row r="94" spans="1:16" ht="12.75">
      <c r="A94" s="19" t="s">
        <v>35</v>
      </c>
      <c s="23" t="s">
        <v>255</v>
      </c>
      <c s="23" t="s">
        <v>1274</v>
      </c>
      <c s="19" t="s">
        <v>37</v>
      </c>
      <c s="24" t="s">
        <v>1275</v>
      </c>
      <c s="25" t="s">
        <v>120</v>
      </c>
      <c s="26">
        <v>9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38.25">
      <c r="A95" s="27" t="s">
        <v>40</v>
      </c>
      <c r="E95" s="28" t="s">
        <v>1276</v>
      </c>
    </row>
    <row r="96" spans="1:5" ht="12.75">
      <c r="A96" s="29" t="s">
        <v>42</v>
      </c>
      <c r="E96" s="30" t="s">
        <v>1277</v>
      </c>
    </row>
    <row r="97" spans="1:5" ht="369.75">
      <c r="A97" t="s">
        <v>43</v>
      </c>
      <c r="E97" s="28" t="s">
        <v>190</v>
      </c>
    </row>
    <row r="98" spans="1:16" ht="12.75">
      <c r="A98" s="19" t="s">
        <v>35</v>
      </c>
      <c s="23" t="s">
        <v>261</v>
      </c>
      <c s="23" t="s">
        <v>194</v>
      </c>
      <c s="19" t="s">
        <v>37</v>
      </c>
      <c s="24" t="s">
        <v>195</v>
      </c>
      <c s="25" t="s">
        <v>120</v>
      </c>
      <c s="26">
        <v>11.16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37</v>
      </c>
    </row>
    <row r="100" spans="1:5" ht="25.5">
      <c r="A100" s="29" t="s">
        <v>42</v>
      </c>
      <c r="E100" s="30" t="s">
        <v>1278</v>
      </c>
    </row>
    <row r="101" spans="1:5" ht="306">
      <c r="A101" t="s">
        <v>43</v>
      </c>
      <c r="E101" s="28" t="s">
        <v>197</v>
      </c>
    </row>
    <row r="102" spans="1:16" ht="12.75">
      <c r="A102" s="19" t="s">
        <v>35</v>
      </c>
      <c s="23" t="s">
        <v>268</v>
      </c>
      <c s="23" t="s">
        <v>860</v>
      </c>
      <c s="19" t="s">
        <v>37</v>
      </c>
      <c s="24" t="s">
        <v>861</v>
      </c>
      <c s="25" t="s">
        <v>120</v>
      </c>
      <c s="26">
        <v>132.8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38.25">
      <c r="A103" s="27" t="s">
        <v>40</v>
      </c>
      <c r="E103" s="28" t="s">
        <v>1279</v>
      </c>
    </row>
    <row r="104" spans="1:5" ht="38.25">
      <c r="A104" s="29" t="s">
        <v>42</v>
      </c>
      <c r="E104" s="30" t="s">
        <v>1280</v>
      </c>
    </row>
    <row r="105" spans="1:5" ht="318.75">
      <c r="A105" t="s">
        <v>43</v>
      </c>
      <c r="E105" s="28" t="s">
        <v>202</v>
      </c>
    </row>
    <row r="106" spans="1:16" ht="12.75">
      <c r="A106" s="19" t="s">
        <v>35</v>
      </c>
      <c s="23" t="s">
        <v>274</v>
      </c>
      <c s="23" t="s">
        <v>124</v>
      </c>
      <c s="19" t="s">
        <v>37</v>
      </c>
      <c s="24" t="s">
        <v>125</v>
      </c>
      <c s="25" t="s">
        <v>120</v>
      </c>
      <c s="26">
        <v>141.8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25.5">
      <c r="A107" s="27" t="s">
        <v>40</v>
      </c>
      <c r="E107" s="28" t="s">
        <v>1281</v>
      </c>
    </row>
    <row r="108" spans="1:5" ht="51">
      <c r="A108" s="29" t="s">
        <v>42</v>
      </c>
      <c r="E108" s="30" t="s">
        <v>1282</v>
      </c>
    </row>
    <row r="109" spans="1:5" ht="191.25">
      <c r="A109" t="s">
        <v>43</v>
      </c>
      <c r="E109" s="28" t="s">
        <v>871</v>
      </c>
    </row>
    <row r="110" spans="1:16" ht="12.75">
      <c r="A110" s="19" t="s">
        <v>35</v>
      </c>
      <c s="23" t="s">
        <v>279</v>
      </c>
      <c s="23" t="s">
        <v>879</v>
      </c>
      <c s="19" t="s">
        <v>37</v>
      </c>
      <c s="24" t="s">
        <v>880</v>
      </c>
      <c s="25" t="s">
        <v>120</v>
      </c>
      <c s="26">
        <v>11.16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12.75">
      <c r="A111" s="27" t="s">
        <v>40</v>
      </c>
      <c r="E111" s="28" t="s">
        <v>37</v>
      </c>
    </row>
    <row r="112" spans="1:5" ht="25.5">
      <c r="A112" s="29" t="s">
        <v>42</v>
      </c>
      <c r="E112" s="30" t="s">
        <v>1283</v>
      </c>
    </row>
    <row r="113" spans="1:5" ht="229.5">
      <c r="A113" t="s">
        <v>43</v>
      </c>
      <c r="E113" s="28" t="s">
        <v>1284</v>
      </c>
    </row>
    <row r="114" spans="1:16" ht="12.75">
      <c r="A114" s="19" t="s">
        <v>35</v>
      </c>
      <c s="23" t="s">
        <v>284</v>
      </c>
      <c s="23" t="s">
        <v>1285</v>
      </c>
      <c s="19" t="s">
        <v>37</v>
      </c>
      <c s="24" t="s">
        <v>1286</v>
      </c>
      <c s="25" t="s">
        <v>120</v>
      </c>
      <c s="26">
        <v>13.5</v>
      </c>
      <c s="26">
        <v>0</v>
      </c>
      <c s="26">
        <f>ROUND(ROUND(H114,2)*ROUND(G114,2),2)</f>
      </c>
      <c r="O114">
        <f>(I114*21)/100</f>
      </c>
      <c t="s">
        <v>12</v>
      </c>
    </row>
    <row r="115" spans="1:5" ht="12.75">
      <c r="A115" s="27" t="s">
        <v>40</v>
      </c>
      <c r="E115" s="28" t="s">
        <v>1287</v>
      </c>
    </row>
    <row r="116" spans="1:5" ht="12.75">
      <c r="A116" s="29" t="s">
        <v>42</v>
      </c>
      <c r="E116" s="30" t="s">
        <v>1288</v>
      </c>
    </row>
    <row r="117" spans="1:5" ht="280.5">
      <c r="A117" t="s">
        <v>43</v>
      </c>
      <c r="E117" s="28" t="s">
        <v>1289</v>
      </c>
    </row>
    <row r="118" spans="1:16" ht="12.75">
      <c r="A118" s="19" t="s">
        <v>35</v>
      </c>
      <c s="23" t="s">
        <v>290</v>
      </c>
      <c s="23" t="s">
        <v>212</v>
      </c>
      <c s="19" t="s">
        <v>37</v>
      </c>
      <c s="24" t="s">
        <v>213</v>
      </c>
      <c s="25" t="s">
        <v>120</v>
      </c>
      <c s="26">
        <v>18</v>
      </c>
      <c s="26">
        <v>0</v>
      </c>
      <c s="26">
        <f>ROUND(ROUND(H118,2)*ROUND(G118,2),2)</f>
      </c>
      <c r="O118">
        <f>(I118*21)/100</f>
      </c>
      <c t="s">
        <v>12</v>
      </c>
    </row>
    <row r="119" spans="1:5" ht="12.75">
      <c r="A119" s="27" t="s">
        <v>40</v>
      </c>
      <c r="E119" s="28" t="s">
        <v>37</v>
      </c>
    </row>
    <row r="120" spans="1:5" ht="25.5">
      <c r="A120" s="29" t="s">
        <v>42</v>
      </c>
      <c r="E120" s="30" t="s">
        <v>1290</v>
      </c>
    </row>
    <row r="121" spans="1:5" ht="293.25">
      <c r="A121" t="s">
        <v>43</v>
      </c>
      <c r="E121" s="28" t="s">
        <v>216</v>
      </c>
    </row>
    <row r="122" spans="1:16" ht="12.75">
      <c r="A122" s="19" t="s">
        <v>35</v>
      </c>
      <c s="23" t="s">
        <v>296</v>
      </c>
      <c s="23" t="s">
        <v>890</v>
      </c>
      <c s="19" t="s">
        <v>939</v>
      </c>
      <c s="24" t="s">
        <v>891</v>
      </c>
      <c s="25" t="s">
        <v>120</v>
      </c>
      <c s="26">
        <v>42.3</v>
      </c>
      <c s="26">
        <v>0</v>
      </c>
      <c s="26">
        <f>ROUND(ROUND(H122,2)*ROUND(G122,2),2)</f>
      </c>
      <c r="O122">
        <f>(I122*21)/100</f>
      </c>
      <c t="s">
        <v>12</v>
      </c>
    </row>
    <row r="123" spans="1:5" ht="51">
      <c r="A123" s="27" t="s">
        <v>40</v>
      </c>
      <c r="E123" s="28" t="s">
        <v>1291</v>
      </c>
    </row>
    <row r="124" spans="1:5" ht="51">
      <c r="A124" s="29" t="s">
        <v>42</v>
      </c>
      <c r="E124" s="30" t="s">
        <v>1292</v>
      </c>
    </row>
    <row r="125" spans="1:5" ht="267.75">
      <c r="A125" t="s">
        <v>43</v>
      </c>
      <c r="E125" s="28" t="s">
        <v>1293</v>
      </c>
    </row>
    <row r="126" spans="1:16" ht="12.75">
      <c r="A126" s="19" t="s">
        <v>35</v>
      </c>
      <c s="23" t="s">
        <v>301</v>
      </c>
      <c s="23" t="s">
        <v>228</v>
      </c>
      <c s="19" t="s">
        <v>37</v>
      </c>
      <c s="24" t="s">
        <v>229</v>
      </c>
      <c s="25" t="s">
        <v>90</v>
      </c>
      <c s="26">
        <v>96</v>
      </c>
      <c s="26">
        <v>0</v>
      </c>
      <c s="26">
        <f>ROUND(ROUND(H126,2)*ROUND(G126,2),2)</f>
      </c>
      <c r="O126">
        <f>(I126*21)/100</f>
      </c>
      <c t="s">
        <v>12</v>
      </c>
    </row>
    <row r="127" spans="1:5" ht="12.75">
      <c r="A127" s="27" t="s">
        <v>40</v>
      </c>
      <c r="E127" s="28" t="s">
        <v>1294</v>
      </c>
    </row>
    <row r="128" spans="1:5" ht="12.75">
      <c r="A128" s="29" t="s">
        <v>42</v>
      </c>
      <c r="E128" s="30" t="s">
        <v>1295</v>
      </c>
    </row>
    <row r="129" spans="1:5" ht="38.25">
      <c r="A129" t="s">
        <v>43</v>
      </c>
      <c r="E129" s="28" t="s">
        <v>895</v>
      </c>
    </row>
    <row r="130" spans="1:16" ht="12.75">
      <c r="A130" s="19" t="s">
        <v>35</v>
      </c>
      <c s="23" t="s">
        <v>304</v>
      </c>
      <c s="23" t="s">
        <v>1296</v>
      </c>
      <c s="19" t="s">
        <v>37</v>
      </c>
      <c s="24" t="s">
        <v>1297</v>
      </c>
      <c s="25" t="s">
        <v>90</v>
      </c>
      <c s="26">
        <v>96</v>
      </c>
      <c s="26">
        <v>0</v>
      </c>
      <c s="26">
        <f>ROUND(ROUND(H130,2)*ROUND(G130,2),2)</f>
      </c>
      <c r="O130">
        <f>(I130*21)/100</f>
      </c>
      <c t="s">
        <v>12</v>
      </c>
    </row>
    <row r="131" spans="1:5" ht="63.75">
      <c r="A131" s="27" t="s">
        <v>40</v>
      </c>
      <c r="E131" s="28" t="s">
        <v>1298</v>
      </c>
    </row>
    <row r="132" spans="1:5" ht="12.75">
      <c r="A132" s="29" t="s">
        <v>42</v>
      </c>
      <c r="E132" s="30" t="s">
        <v>37</v>
      </c>
    </row>
    <row r="133" spans="1:5" ht="25.5">
      <c r="A133" t="s">
        <v>43</v>
      </c>
      <c r="E133" s="28" t="s">
        <v>1299</v>
      </c>
    </row>
    <row r="134" spans="1:18" ht="12.75" customHeight="1">
      <c r="A134" s="5" t="s">
        <v>33</v>
      </c>
      <c s="5"/>
      <c s="34" t="s">
        <v>12</v>
      </c>
      <c s="5"/>
      <c s="21" t="s">
        <v>248</v>
      </c>
      <c s="5"/>
      <c s="5"/>
      <c s="5"/>
      <c s="35">
        <f>0+Q134</f>
      </c>
      <c r="O134">
        <f>0+R134</f>
      </c>
      <c r="Q134">
        <f>0+I135+I139+I143+I147+I151+I155+I159+I163+I167+I171+I175+I179+I183</f>
      </c>
      <c>
        <f>0+O135+O139+O143+O147+O151+O155+O159+O163+O167+O171+O175+O179+O183</f>
      </c>
    </row>
    <row r="135" spans="1:16" ht="12.75">
      <c r="A135" s="19" t="s">
        <v>35</v>
      </c>
      <c s="23" t="s">
        <v>309</v>
      </c>
      <c s="23" t="s">
        <v>1300</v>
      </c>
      <c s="19" t="s">
        <v>37</v>
      </c>
      <c s="24" t="s">
        <v>1301</v>
      </c>
      <c s="25" t="s">
        <v>120</v>
      </c>
      <c s="26">
        <v>0.04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25.5">
      <c r="A136" s="27" t="s">
        <v>40</v>
      </c>
      <c r="E136" s="28" t="s">
        <v>1302</v>
      </c>
    </row>
    <row r="137" spans="1:5" ht="12.75">
      <c r="A137" s="29" t="s">
        <v>42</v>
      </c>
      <c r="E137" s="30" t="s">
        <v>1303</v>
      </c>
    </row>
    <row r="138" spans="1:5" ht="51">
      <c r="A138" t="s">
        <v>43</v>
      </c>
      <c r="E138" s="28" t="s">
        <v>1304</v>
      </c>
    </row>
    <row r="139" spans="1:16" ht="12.75">
      <c r="A139" s="19" t="s">
        <v>35</v>
      </c>
      <c s="23" t="s">
        <v>315</v>
      </c>
      <c s="23" t="s">
        <v>900</v>
      </c>
      <c s="19" t="s">
        <v>37</v>
      </c>
      <c s="24" t="s">
        <v>901</v>
      </c>
      <c s="25" t="s">
        <v>159</v>
      </c>
      <c s="26">
        <v>3.86</v>
      </c>
      <c s="26">
        <v>0</v>
      </c>
      <c s="26">
        <f>ROUND(ROUND(H139,2)*ROUND(G139,2),2)</f>
      </c>
      <c r="O139">
        <f>(I139*21)/100</f>
      </c>
      <c t="s">
        <v>12</v>
      </c>
    </row>
    <row r="140" spans="1:5" ht="51">
      <c r="A140" s="27" t="s">
        <v>40</v>
      </c>
      <c r="E140" s="28" t="s">
        <v>902</v>
      </c>
    </row>
    <row r="141" spans="1:5" ht="89.25">
      <c r="A141" s="29" t="s">
        <v>42</v>
      </c>
      <c r="E141" s="30" t="s">
        <v>1305</v>
      </c>
    </row>
    <row r="142" spans="1:5" ht="38.25">
      <c r="A142" t="s">
        <v>43</v>
      </c>
      <c r="E142" s="28" t="s">
        <v>904</v>
      </c>
    </row>
    <row r="143" spans="1:16" ht="12.75">
      <c r="A143" s="19" t="s">
        <v>35</v>
      </c>
      <c s="23" t="s">
        <v>320</v>
      </c>
      <c s="23" t="s">
        <v>905</v>
      </c>
      <c s="19" t="s">
        <v>37</v>
      </c>
      <c s="24" t="s">
        <v>906</v>
      </c>
      <c s="25" t="s">
        <v>90</v>
      </c>
      <c s="26">
        <v>30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25.5">
      <c r="A144" s="27" t="s">
        <v>40</v>
      </c>
      <c r="E144" s="28" t="s">
        <v>907</v>
      </c>
    </row>
    <row r="145" spans="1:5" ht="12.75">
      <c r="A145" s="29" t="s">
        <v>42</v>
      </c>
      <c r="E145" s="30" t="s">
        <v>1306</v>
      </c>
    </row>
    <row r="146" spans="1:5" ht="25.5">
      <c r="A146" t="s">
        <v>43</v>
      </c>
      <c r="E146" s="28" t="s">
        <v>909</v>
      </c>
    </row>
    <row r="147" spans="1:16" ht="12.75">
      <c r="A147" s="19" t="s">
        <v>35</v>
      </c>
      <c s="23" t="s">
        <v>324</v>
      </c>
      <c s="23" t="s">
        <v>910</v>
      </c>
      <c s="19" t="s">
        <v>37</v>
      </c>
      <c s="24" t="s">
        <v>911</v>
      </c>
      <c s="25" t="s">
        <v>182</v>
      </c>
      <c s="26">
        <v>260</v>
      </c>
      <c s="26">
        <v>0</v>
      </c>
      <c s="26">
        <f>ROUND(ROUND(H147,2)*ROUND(G147,2),2)</f>
      </c>
      <c r="O147">
        <f>(I147*21)/100</f>
      </c>
      <c t="s">
        <v>12</v>
      </c>
    </row>
    <row r="148" spans="1:5" ht="25.5">
      <c r="A148" s="27" t="s">
        <v>40</v>
      </c>
      <c r="E148" s="28" t="s">
        <v>1307</v>
      </c>
    </row>
    <row r="149" spans="1:5" ht="12.75">
      <c r="A149" s="29" t="s">
        <v>42</v>
      </c>
      <c r="E149" s="30" t="s">
        <v>1308</v>
      </c>
    </row>
    <row r="150" spans="1:5" ht="51">
      <c r="A150" t="s">
        <v>43</v>
      </c>
      <c r="E150" s="28" t="s">
        <v>913</v>
      </c>
    </row>
    <row r="151" spans="1:16" ht="12.75">
      <c r="A151" s="19" t="s">
        <v>35</v>
      </c>
      <c s="23" t="s">
        <v>328</v>
      </c>
      <c s="23" t="s">
        <v>914</v>
      </c>
      <c s="19" t="s">
        <v>37</v>
      </c>
      <c s="24" t="s">
        <v>915</v>
      </c>
      <c s="25" t="s">
        <v>90</v>
      </c>
      <c s="26">
        <v>72</v>
      </c>
      <c s="26">
        <v>0</v>
      </c>
      <c s="26">
        <f>ROUND(ROUND(H151,2)*ROUND(G151,2),2)</f>
      </c>
      <c r="O151">
        <f>(I151*21)/100</f>
      </c>
      <c t="s">
        <v>12</v>
      </c>
    </row>
    <row r="152" spans="1:5" ht="38.25">
      <c r="A152" s="27" t="s">
        <v>40</v>
      </c>
      <c r="E152" s="28" t="s">
        <v>916</v>
      </c>
    </row>
    <row r="153" spans="1:5" ht="12.75">
      <c r="A153" s="29" t="s">
        <v>42</v>
      </c>
      <c r="E153" s="30" t="s">
        <v>1309</v>
      </c>
    </row>
    <row r="154" spans="1:5" ht="331.5">
      <c r="A154" t="s">
        <v>43</v>
      </c>
      <c r="E154" s="28" t="s">
        <v>918</v>
      </c>
    </row>
    <row r="155" spans="1:16" ht="12.75">
      <c r="A155" s="19" t="s">
        <v>35</v>
      </c>
      <c s="23" t="s">
        <v>333</v>
      </c>
      <c s="23" t="s">
        <v>919</v>
      </c>
      <c s="19" t="s">
        <v>37</v>
      </c>
      <c s="24" t="s">
        <v>920</v>
      </c>
      <c s="25" t="s">
        <v>90</v>
      </c>
      <c s="26">
        <v>72</v>
      </c>
      <c s="26">
        <v>0</v>
      </c>
      <c s="26">
        <f>ROUND(ROUND(H155,2)*ROUND(G155,2),2)</f>
      </c>
      <c r="O155">
        <f>(I155*21)/100</f>
      </c>
      <c t="s">
        <v>12</v>
      </c>
    </row>
    <row r="156" spans="1:5" ht="38.25">
      <c r="A156" s="27" t="s">
        <v>40</v>
      </c>
      <c r="E156" s="28" t="s">
        <v>921</v>
      </c>
    </row>
    <row r="157" spans="1:5" ht="12.75">
      <c r="A157" s="29" t="s">
        <v>42</v>
      </c>
      <c r="E157" s="30" t="s">
        <v>1309</v>
      </c>
    </row>
    <row r="158" spans="1:5" ht="12.75">
      <c r="A158" t="s">
        <v>43</v>
      </c>
      <c r="E158" s="28" t="s">
        <v>922</v>
      </c>
    </row>
    <row r="159" spans="1:16" ht="12.75">
      <c r="A159" s="19" t="s">
        <v>35</v>
      </c>
      <c s="23" t="s">
        <v>337</v>
      </c>
      <c s="23" t="s">
        <v>923</v>
      </c>
      <c s="19" t="s">
        <v>37</v>
      </c>
      <c s="24" t="s">
        <v>924</v>
      </c>
      <c s="25" t="s">
        <v>182</v>
      </c>
      <c s="26">
        <v>288.64</v>
      </c>
      <c s="26">
        <v>0</v>
      </c>
      <c s="26">
        <f>ROUND(ROUND(H159,2)*ROUND(G159,2),2)</f>
      </c>
      <c r="O159">
        <f>(I159*21)/100</f>
      </c>
      <c t="s">
        <v>12</v>
      </c>
    </row>
    <row r="160" spans="1:5" ht="102">
      <c r="A160" s="27" t="s">
        <v>40</v>
      </c>
      <c r="E160" s="28" t="s">
        <v>925</v>
      </c>
    </row>
    <row r="161" spans="1:5" ht="114.75">
      <c r="A161" s="29" t="s">
        <v>42</v>
      </c>
      <c r="E161" s="30" t="s">
        <v>1310</v>
      </c>
    </row>
    <row r="162" spans="1:5" ht="63.75">
      <c r="A162" t="s">
        <v>43</v>
      </c>
      <c r="E162" s="28" t="s">
        <v>927</v>
      </c>
    </row>
    <row r="163" spans="1:16" ht="12.75">
      <c r="A163" s="19" t="s">
        <v>35</v>
      </c>
      <c s="23" t="s">
        <v>342</v>
      </c>
      <c s="23" t="s">
        <v>928</v>
      </c>
      <c s="19" t="s">
        <v>37</v>
      </c>
      <c s="24" t="s">
        <v>929</v>
      </c>
      <c s="25" t="s">
        <v>182</v>
      </c>
      <c s="26">
        <v>67.2</v>
      </c>
      <c s="26">
        <v>0</v>
      </c>
      <c s="26">
        <f>ROUND(ROUND(H163,2)*ROUND(G163,2),2)</f>
      </c>
      <c r="O163">
        <f>(I163*21)/100</f>
      </c>
      <c t="s">
        <v>12</v>
      </c>
    </row>
    <row r="164" spans="1:5" ht="127.5">
      <c r="A164" s="27" t="s">
        <v>40</v>
      </c>
      <c r="E164" s="28" t="s">
        <v>1311</v>
      </c>
    </row>
    <row r="165" spans="1:5" ht="25.5">
      <c r="A165" s="29" t="s">
        <v>42</v>
      </c>
      <c r="E165" s="30" t="s">
        <v>1312</v>
      </c>
    </row>
    <row r="166" spans="1:5" ht="63.75">
      <c r="A166" t="s">
        <v>43</v>
      </c>
      <c r="E166" s="28" t="s">
        <v>927</v>
      </c>
    </row>
    <row r="167" spans="1:16" ht="12.75">
      <c r="A167" s="19" t="s">
        <v>35</v>
      </c>
      <c s="23" t="s">
        <v>348</v>
      </c>
      <c s="23" t="s">
        <v>932</v>
      </c>
      <c s="19" t="s">
        <v>37</v>
      </c>
      <c s="24" t="s">
        <v>933</v>
      </c>
      <c s="25" t="s">
        <v>182</v>
      </c>
      <c s="26">
        <v>72.16</v>
      </c>
      <c s="26">
        <v>0</v>
      </c>
      <c s="26">
        <f>ROUND(ROUND(H167,2)*ROUND(G167,2),2)</f>
      </c>
      <c r="O167">
        <f>(I167*21)/100</f>
      </c>
      <c t="s">
        <v>12</v>
      </c>
    </row>
    <row r="168" spans="1:5" ht="102">
      <c r="A168" s="27" t="s">
        <v>40</v>
      </c>
      <c r="E168" s="28" t="s">
        <v>925</v>
      </c>
    </row>
    <row r="169" spans="1:5" ht="102">
      <c r="A169" s="29" t="s">
        <v>42</v>
      </c>
      <c r="E169" s="30" t="s">
        <v>1313</v>
      </c>
    </row>
    <row r="170" spans="1:5" ht="63.75">
      <c r="A170" t="s">
        <v>43</v>
      </c>
      <c r="E170" s="28" t="s">
        <v>927</v>
      </c>
    </row>
    <row r="171" spans="1:16" ht="12.75">
      <c r="A171" s="19" t="s">
        <v>35</v>
      </c>
      <c s="23" t="s">
        <v>353</v>
      </c>
      <c s="23" t="s">
        <v>935</v>
      </c>
      <c s="19" t="s">
        <v>37</v>
      </c>
      <c s="24" t="s">
        <v>936</v>
      </c>
      <c s="25" t="s">
        <v>182</v>
      </c>
      <c s="26">
        <v>28.8</v>
      </c>
      <c s="26">
        <v>0</v>
      </c>
      <c s="26">
        <f>ROUND(ROUND(H171,2)*ROUND(G171,2),2)</f>
      </c>
      <c r="O171">
        <f>(I171*21)/100</f>
      </c>
      <c t="s">
        <v>12</v>
      </c>
    </row>
    <row r="172" spans="1:5" ht="127.5">
      <c r="A172" s="27" t="s">
        <v>40</v>
      </c>
      <c r="E172" s="28" t="s">
        <v>1311</v>
      </c>
    </row>
    <row r="173" spans="1:5" ht="25.5">
      <c r="A173" s="29" t="s">
        <v>42</v>
      </c>
      <c r="E173" s="30" t="s">
        <v>1314</v>
      </c>
    </row>
    <row r="174" spans="1:5" ht="63.75">
      <c r="A174" t="s">
        <v>43</v>
      </c>
      <c r="E174" s="28" t="s">
        <v>927</v>
      </c>
    </row>
    <row r="175" spans="1:16" ht="12.75">
      <c r="A175" s="19" t="s">
        <v>35</v>
      </c>
      <c s="23" t="s">
        <v>357</v>
      </c>
      <c s="23" t="s">
        <v>947</v>
      </c>
      <c s="19" t="s">
        <v>37</v>
      </c>
      <c s="24" t="s">
        <v>948</v>
      </c>
      <c s="25" t="s">
        <v>77</v>
      </c>
      <c s="26">
        <v>8</v>
      </c>
      <c s="26">
        <v>0</v>
      </c>
      <c s="26">
        <f>ROUND(ROUND(H175,2)*ROUND(G175,2),2)</f>
      </c>
      <c r="O175">
        <f>(I175*21)/100</f>
      </c>
      <c t="s">
        <v>12</v>
      </c>
    </row>
    <row r="176" spans="1:5" ht="25.5">
      <c r="A176" s="27" t="s">
        <v>40</v>
      </c>
      <c r="E176" s="28" t="s">
        <v>907</v>
      </c>
    </row>
    <row r="177" spans="1:5" ht="12.75">
      <c r="A177" s="29" t="s">
        <v>42</v>
      </c>
      <c r="E177" s="30" t="s">
        <v>1315</v>
      </c>
    </row>
    <row r="178" spans="1:5" ht="38.25">
      <c r="A178" t="s">
        <v>43</v>
      </c>
      <c r="E178" s="28" t="s">
        <v>950</v>
      </c>
    </row>
    <row r="179" spans="1:16" ht="25.5">
      <c r="A179" s="19" t="s">
        <v>35</v>
      </c>
      <c s="23" t="s">
        <v>362</v>
      </c>
      <c s="23" t="s">
        <v>1316</v>
      </c>
      <c s="19" t="s">
        <v>37</v>
      </c>
      <c s="24" t="s">
        <v>1317</v>
      </c>
      <c s="25" t="s">
        <v>77</v>
      </c>
      <c s="26">
        <v>28</v>
      </c>
      <c s="26">
        <v>0</v>
      </c>
      <c s="26">
        <f>ROUND(ROUND(H179,2)*ROUND(G179,2),2)</f>
      </c>
      <c r="O179">
        <f>(I179*21)/100</f>
      </c>
      <c t="s">
        <v>12</v>
      </c>
    </row>
    <row r="180" spans="1:5" ht="12.75">
      <c r="A180" s="27" t="s">
        <v>40</v>
      </c>
      <c r="E180" s="28" t="s">
        <v>37</v>
      </c>
    </row>
    <row r="181" spans="1:5" ht="25.5">
      <c r="A181" s="29" t="s">
        <v>42</v>
      </c>
      <c r="E181" s="30" t="s">
        <v>1318</v>
      </c>
    </row>
    <row r="182" spans="1:5" ht="63.75">
      <c r="A182" t="s">
        <v>43</v>
      </c>
      <c r="E182" s="28" t="s">
        <v>1319</v>
      </c>
    </row>
    <row r="183" spans="1:16" ht="12.75">
      <c r="A183" s="19" t="s">
        <v>35</v>
      </c>
      <c s="23" t="s">
        <v>366</v>
      </c>
      <c s="23" t="s">
        <v>951</v>
      </c>
      <c s="19" t="s">
        <v>37</v>
      </c>
      <c s="24" t="s">
        <v>952</v>
      </c>
      <c s="25" t="s">
        <v>90</v>
      </c>
      <c s="26">
        <v>64.5</v>
      </c>
      <c s="26">
        <v>0</v>
      </c>
      <c s="26">
        <f>ROUND(ROUND(H183,2)*ROUND(G183,2),2)</f>
      </c>
      <c r="O183">
        <f>(I183*21)/100</f>
      </c>
      <c t="s">
        <v>12</v>
      </c>
    </row>
    <row r="184" spans="1:5" ht="12.75">
      <c r="A184" s="27" t="s">
        <v>40</v>
      </c>
      <c r="E184" s="28" t="s">
        <v>37</v>
      </c>
    </row>
    <row r="185" spans="1:5" ht="25.5">
      <c r="A185" s="29" t="s">
        <v>42</v>
      </c>
      <c r="E185" s="30" t="s">
        <v>1320</v>
      </c>
    </row>
    <row r="186" spans="1:5" ht="102">
      <c r="A186" t="s">
        <v>43</v>
      </c>
      <c r="E186" s="28" t="s">
        <v>954</v>
      </c>
    </row>
    <row r="187" spans="1:18" ht="12.75" customHeight="1">
      <c r="A187" s="5" t="s">
        <v>33</v>
      </c>
      <c s="5"/>
      <c s="34" t="s">
        <v>21</v>
      </c>
      <c s="5"/>
      <c s="21" t="s">
        <v>955</v>
      </c>
      <c s="5"/>
      <c s="5"/>
      <c s="5"/>
      <c s="35">
        <f>0+Q187</f>
      </c>
      <c r="O187">
        <f>0+R187</f>
      </c>
      <c r="Q187">
        <f>0+I188+I192+I196+I200+I204+I208+I212</f>
      </c>
      <c>
        <f>0+O188+O192+O196+O200+O204+O208+O212</f>
      </c>
    </row>
    <row r="188" spans="1:16" ht="12.75">
      <c r="A188" s="19" t="s">
        <v>35</v>
      </c>
      <c s="23" t="s">
        <v>371</v>
      </c>
      <c s="23" t="s">
        <v>956</v>
      </c>
      <c s="19" t="s">
        <v>939</v>
      </c>
      <c s="24" t="s">
        <v>957</v>
      </c>
      <c s="25" t="s">
        <v>958</v>
      </c>
      <c s="26">
        <v>21</v>
      </c>
      <c s="26">
        <v>0</v>
      </c>
      <c s="26">
        <f>ROUND(ROUND(H188,2)*ROUND(G188,2),2)</f>
      </c>
      <c r="O188">
        <f>(I188*21)/100</f>
      </c>
      <c t="s">
        <v>12</v>
      </c>
    </row>
    <row r="189" spans="1:5" ht="12.75">
      <c r="A189" s="27" t="s">
        <v>40</v>
      </c>
      <c r="E189" s="28" t="s">
        <v>37</v>
      </c>
    </row>
    <row r="190" spans="1:5" ht="25.5">
      <c r="A190" s="29" t="s">
        <v>42</v>
      </c>
      <c r="E190" s="30" t="s">
        <v>1321</v>
      </c>
    </row>
    <row r="191" spans="1:5" ht="25.5">
      <c r="A191" t="s">
        <v>43</v>
      </c>
      <c r="E191" s="28" t="s">
        <v>960</v>
      </c>
    </row>
    <row r="192" spans="1:16" ht="12.75">
      <c r="A192" s="19" t="s">
        <v>35</v>
      </c>
      <c s="23" t="s">
        <v>377</v>
      </c>
      <c s="23" t="s">
        <v>961</v>
      </c>
      <c s="19" t="s">
        <v>37</v>
      </c>
      <c s="24" t="s">
        <v>962</v>
      </c>
      <c s="25" t="s">
        <v>120</v>
      </c>
      <c s="26">
        <v>9.22</v>
      </c>
      <c s="26">
        <v>0</v>
      </c>
      <c s="26">
        <f>ROUND(ROUND(H192,2)*ROUND(G192,2),2)</f>
      </c>
      <c r="O192">
        <f>(I192*21)/100</f>
      </c>
      <c t="s">
        <v>12</v>
      </c>
    </row>
    <row r="193" spans="1:5" ht="12.75">
      <c r="A193" s="27" t="s">
        <v>40</v>
      </c>
      <c r="E193" s="28" t="s">
        <v>1322</v>
      </c>
    </row>
    <row r="194" spans="1:5" ht="12.75">
      <c r="A194" s="29" t="s">
        <v>42</v>
      </c>
      <c r="E194" s="30" t="s">
        <v>1323</v>
      </c>
    </row>
    <row r="195" spans="1:5" ht="382.5">
      <c r="A195" t="s">
        <v>43</v>
      </c>
      <c r="E195" s="28" t="s">
        <v>1324</v>
      </c>
    </row>
    <row r="196" spans="1:16" ht="12.75">
      <c r="A196" s="19" t="s">
        <v>35</v>
      </c>
      <c s="23" t="s">
        <v>383</v>
      </c>
      <c s="23" t="s">
        <v>966</v>
      </c>
      <c s="19" t="s">
        <v>37</v>
      </c>
      <c s="24" t="s">
        <v>967</v>
      </c>
      <c s="25" t="s">
        <v>159</v>
      </c>
      <c s="26">
        <v>1.24</v>
      </c>
      <c s="26">
        <v>0</v>
      </c>
      <c s="26">
        <f>ROUND(ROUND(H196,2)*ROUND(G196,2),2)</f>
      </c>
      <c r="O196">
        <f>(I196*21)/100</f>
      </c>
      <c t="s">
        <v>12</v>
      </c>
    </row>
    <row r="197" spans="1:5" ht="12.75">
      <c r="A197" s="27" t="s">
        <v>40</v>
      </c>
      <c r="E197" s="28" t="s">
        <v>1325</v>
      </c>
    </row>
    <row r="198" spans="1:5" ht="12.75">
      <c r="A198" s="29" t="s">
        <v>42</v>
      </c>
      <c r="E198" s="30" t="s">
        <v>1326</v>
      </c>
    </row>
    <row r="199" spans="1:5" ht="242.25">
      <c r="A199" t="s">
        <v>43</v>
      </c>
      <c r="E199" s="28" t="s">
        <v>1327</v>
      </c>
    </row>
    <row r="200" spans="1:16" ht="12.75">
      <c r="A200" s="19" t="s">
        <v>35</v>
      </c>
      <c s="23" t="s">
        <v>389</v>
      </c>
      <c s="23" t="s">
        <v>1328</v>
      </c>
      <c s="19" t="s">
        <v>37</v>
      </c>
      <c s="24" t="s">
        <v>1329</v>
      </c>
      <c s="25" t="s">
        <v>120</v>
      </c>
      <c s="26">
        <v>0.77</v>
      </c>
      <c s="26">
        <v>0</v>
      </c>
      <c s="26">
        <f>ROUND(ROUND(H200,2)*ROUND(G200,2),2)</f>
      </c>
      <c r="O200">
        <f>(I200*21)/100</f>
      </c>
      <c t="s">
        <v>12</v>
      </c>
    </row>
    <row r="201" spans="1:5" ht="12.75">
      <c r="A201" s="27" t="s">
        <v>40</v>
      </c>
      <c r="E201" s="28" t="s">
        <v>37</v>
      </c>
    </row>
    <row r="202" spans="1:5" ht="25.5">
      <c r="A202" s="29" t="s">
        <v>42</v>
      </c>
      <c r="E202" s="30" t="s">
        <v>1330</v>
      </c>
    </row>
    <row r="203" spans="1:5" ht="369.75">
      <c r="A203" t="s">
        <v>43</v>
      </c>
      <c r="E203" s="28" t="s">
        <v>973</v>
      </c>
    </row>
    <row r="204" spans="1:16" ht="12.75">
      <c r="A204" s="19" t="s">
        <v>35</v>
      </c>
      <c s="23" t="s">
        <v>393</v>
      </c>
      <c s="23" t="s">
        <v>977</v>
      </c>
      <c s="19" t="s">
        <v>37</v>
      </c>
      <c s="24" t="s">
        <v>978</v>
      </c>
      <c s="25" t="s">
        <v>120</v>
      </c>
      <c s="26">
        <v>0.54</v>
      </c>
      <c s="26">
        <v>0</v>
      </c>
      <c s="26">
        <f>ROUND(ROUND(H204,2)*ROUND(G204,2),2)</f>
      </c>
      <c r="O204">
        <f>(I204*21)/100</f>
      </c>
      <c t="s">
        <v>12</v>
      </c>
    </row>
    <row r="205" spans="1:5" ht="38.25">
      <c r="A205" s="27" t="s">
        <v>40</v>
      </c>
      <c r="E205" s="28" t="s">
        <v>1331</v>
      </c>
    </row>
    <row r="206" spans="1:5" ht="12.75">
      <c r="A206" s="29" t="s">
        <v>42</v>
      </c>
      <c r="E206" s="30" t="s">
        <v>1332</v>
      </c>
    </row>
    <row r="207" spans="1:5" ht="280.5">
      <c r="A207" t="s">
        <v>43</v>
      </c>
      <c r="E207" s="28" t="s">
        <v>980</v>
      </c>
    </row>
    <row r="208" spans="1:16" ht="12.75">
      <c r="A208" s="19" t="s">
        <v>35</v>
      </c>
      <c s="23" t="s">
        <v>398</v>
      </c>
      <c s="23" t="s">
        <v>1333</v>
      </c>
      <c s="19" t="s">
        <v>37</v>
      </c>
      <c s="24" t="s">
        <v>1334</v>
      </c>
      <c s="25" t="s">
        <v>120</v>
      </c>
      <c s="26">
        <v>48.01</v>
      </c>
      <c s="26">
        <v>0</v>
      </c>
      <c s="26">
        <f>ROUND(ROUND(H208,2)*ROUND(G208,2),2)</f>
      </c>
      <c r="O208">
        <f>(I208*21)/100</f>
      </c>
      <c t="s">
        <v>12</v>
      </c>
    </row>
    <row r="209" spans="1:5" ht="12.75">
      <c r="A209" s="27" t="s">
        <v>40</v>
      </c>
      <c r="E209" s="28" t="s">
        <v>37</v>
      </c>
    </row>
    <row r="210" spans="1:5" ht="38.25">
      <c r="A210" s="29" t="s">
        <v>42</v>
      </c>
      <c r="E210" s="30" t="s">
        <v>1335</v>
      </c>
    </row>
    <row r="211" spans="1:5" ht="369.75">
      <c r="A211" t="s">
        <v>43</v>
      </c>
      <c r="E211" s="28" t="s">
        <v>973</v>
      </c>
    </row>
    <row r="212" spans="1:16" ht="12.75">
      <c r="A212" s="19" t="s">
        <v>35</v>
      </c>
      <c s="23" t="s">
        <v>403</v>
      </c>
      <c s="23" t="s">
        <v>1336</v>
      </c>
      <c s="19" t="s">
        <v>37</v>
      </c>
      <c s="24" t="s">
        <v>1337</v>
      </c>
      <c s="25" t="s">
        <v>159</v>
      </c>
      <c s="26">
        <v>8.64</v>
      </c>
      <c s="26">
        <v>0</v>
      </c>
      <c s="26">
        <f>ROUND(ROUND(H212,2)*ROUND(G212,2),2)</f>
      </c>
      <c r="O212">
        <f>(I212*21)/100</f>
      </c>
      <c t="s">
        <v>12</v>
      </c>
    </row>
    <row r="213" spans="1:5" ht="12.75">
      <c r="A213" s="27" t="s">
        <v>40</v>
      </c>
      <c r="E213" s="28" t="s">
        <v>1338</v>
      </c>
    </row>
    <row r="214" spans="1:5" ht="25.5">
      <c r="A214" s="29" t="s">
        <v>42</v>
      </c>
      <c r="E214" s="30" t="s">
        <v>1339</v>
      </c>
    </row>
    <row r="215" spans="1:5" ht="267.75">
      <c r="A215" t="s">
        <v>43</v>
      </c>
      <c r="E215" s="28" t="s">
        <v>1340</v>
      </c>
    </row>
    <row r="216" spans="1:18" ht="12.75" customHeight="1">
      <c r="A216" s="5" t="s">
        <v>33</v>
      </c>
      <c s="5"/>
      <c s="34" t="s">
        <v>23</v>
      </c>
      <c s="5"/>
      <c s="21" t="s">
        <v>981</v>
      </c>
      <c s="5"/>
      <c s="5"/>
      <c s="5"/>
      <c s="35">
        <f>0+Q216</f>
      </c>
      <c r="O216">
        <f>0+R216</f>
      </c>
      <c r="Q216">
        <f>0+I217+I221+I225+I229+I233+I237</f>
      </c>
      <c>
        <f>0+O217+O221+O225+O229+O233+O237</f>
      </c>
    </row>
    <row r="217" spans="1:16" ht="12.75">
      <c r="A217" s="19" t="s">
        <v>35</v>
      </c>
      <c s="23" t="s">
        <v>408</v>
      </c>
      <c s="23" t="s">
        <v>997</v>
      </c>
      <c s="19" t="s">
        <v>37</v>
      </c>
      <c s="24" t="s">
        <v>998</v>
      </c>
      <c s="25" t="s">
        <v>120</v>
      </c>
      <c s="26">
        <v>8.02</v>
      </c>
      <c s="26">
        <v>0</v>
      </c>
      <c s="26">
        <f>ROUND(ROUND(H217,2)*ROUND(G217,2),2)</f>
      </c>
      <c r="O217">
        <f>(I217*21)/100</f>
      </c>
      <c t="s">
        <v>12</v>
      </c>
    </row>
    <row r="218" spans="1:5" ht="12.75">
      <c r="A218" s="27" t="s">
        <v>40</v>
      </c>
      <c r="E218" s="28" t="s">
        <v>1322</v>
      </c>
    </row>
    <row r="219" spans="1:5" ht="51">
      <c r="A219" s="29" t="s">
        <v>42</v>
      </c>
      <c r="E219" s="30" t="s">
        <v>1341</v>
      </c>
    </row>
    <row r="220" spans="1:5" ht="369.75">
      <c r="A220" t="s">
        <v>43</v>
      </c>
      <c r="E220" s="28" t="s">
        <v>973</v>
      </c>
    </row>
    <row r="221" spans="1:16" ht="12.75">
      <c r="A221" s="19" t="s">
        <v>35</v>
      </c>
      <c s="23" t="s">
        <v>413</v>
      </c>
      <c s="23" t="s">
        <v>1003</v>
      </c>
      <c s="19" t="s">
        <v>37</v>
      </c>
      <c s="24" t="s">
        <v>1004</v>
      </c>
      <c s="25" t="s">
        <v>120</v>
      </c>
      <c s="26">
        <v>19.8</v>
      </c>
      <c s="26">
        <v>0</v>
      </c>
      <c s="26">
        <f>ROUND(ROUND(H221,2)*ROUND(G221,2),2)</f>
      </c>
      <c r="O221">
        <f>(I221*21)/100</f>
      </c>
      <c t="s">
        <v>12</v>
      </c>
    </row>
    <row r="222" spans="1:5" ht="12.75">
      <c r="A222" s="27" t="s">
        <v>40</v>
      </c>
      <c r="E222" s="28" t="s">
        <v>1342</v>
      </c>
    </row>
    <row r="223" spans="1:5" ht="63.75">
      <c r="A223" s="29" t="s">
        <v>42</v>
      </c>
      <c r="E223" s="30" t="s">
        <v>1343</v>
      </c>
    </row>
    <row r="224" spans="1:5" ht="369.75">
      <c r="A224" t="s">
        <v>43</v>
      </c>
      <c r="E224" s="28" t="s">
        <v>1001</v>
      </c>
    </row>
    <row r="225" spans="1:16" ht="12.75">
      <c r="A225" s="19" t="s">
        <v>35</v>
      </c>
      <c s="23" t="s">
        <v>415</v>
      </c>
      <c s="23" t="s">
        <v>1008</v>
      </c>
      <c s="19" t="s">
        <v>37</v>
      </c>
      <c s="24" t="s">
        <v>1009</v>
      </c>
      <c s="25" t="s">
        <v>120</v>
      </c>
      <c s="26">
        <v>1.89</v>
      </c>
      <c s="26">
        <v>0</v>
      </c>
      <c s="26">
        <f>ROUND(ROUND(H225,2)*ROUND(G225,2),2)</f>
      </c>
      <c r="O225">
        <f>(I225*21)/100</f>
      </c>
      <c t="s">
        <v>12</v>
      </c>
    </row>
    <row r="226" spans="1:5" ht="12.75">
      <c r="A226" s="27" t="s">
        <v>40</v>
      </c>
      <c r="E226" s="28" t="s">
        <v>1344</v>
      </c>
    </row>
    <row r="227" spans="1:5" ht="12.75">
      <c r="A227" s="29" t="s">
        <v>42</v>
      </c>
      <c r="E227" s="30" t="s">
        <v>1345</v>
      </c>
    </row>
    <row r="228" spans="1:5" ht="25.5">
      <c r="A228" t="s">
        <v>43</v>
      </c>
      <c r="E228" s="28" t="s">
        <v>1012</v>
      </c>
    </row>
    <row r="229" spans="1:16" ht="12.75">
      <c r="A229" s="19" t="s">
        <v>35</v>
      </c>
      <c s="23" t="s">
        <v>418</v>
      </c>
      <c s="23" t="s">
        <v>1346</v>
      </c>
      <c s="19" t="s">
        <v>37</v>
      </c>
      <c s="24" t="s">
        <v>1347</v>
      </c>
      <c s="25" t="s">
        <v>120</v>
      </c>
      <c s="26">
        <v>132.48</v>
      </c>
      <c s="26">
        <v>0</v>
      </c>
      <c s="26">
        <f>ROUND(ROUND(H229,2)*ROUND(G229,2),2)</f>
      </c>
      <c r="O229">
        <f>(I229*21)/100</f>
      </c>
      <c t="s">
        <v>12</v>
      </c>
    </row>
    <row r="230" spans="1:5" ht="12.75">
      <c r="A230" s="27" t="s">
        <v>40</v>
      </c>
      <c r="E230" s="28" t="s">
        <v>1348</v>
      </c>
    </row>
    <row r="231" spans="1:5" ht="12.75">
      <c r="A231" s="29" t="s">
        <v>42</v>
      </c>
      <c r="E231" s="30" t="s">
        <v>1349</v>
      </c>
    </row>
    <row r="232" spans="1:5" ht="38.25">
      <c r="A232" t="s">
        <v>43</v>
      </c>
      <c r="E232" s="28" t="s">
        <v>899</v>
      </c>
    </row>
    <row r="233" spans="1:16" ht="12.75">
      <c r="A233" s="19" t="s">
        <v>35</v>
      </c>
      <c s="23" t="s">
        <v>423</v>
      </c>
      <c s="23" t="s">
        <v>1042</v>
      </c>
      <c s="19" t="s">
        <v>37</v>
      </c>
      <c s="24" t="s">
        <v>1043</v>
      </c>
      <c s="25" t="s">
        <v>120</v>
      </c>
      <c s="26">
        <v>22.95</v>
      </c>
      <c s="26">
        <v>0</v>
      </c>
      <c s="26">
        <f>ROUND(ROUND(H233,2)*ROUND(G233,2),2)</f>
      </c>
      <c r="O233">
        <f>(I233*21)/100</f>
      </c>
      <c t="s">
        <v>12</v>
      </c>
    </row>
    <row r="234" spans="1:5" ht="12.75">
      <c r="A234" s="27" t="s">
        <v>40</v>
      </c>
      <c r="E234" s="28" t="s">
        <v>1350</v>
      </c>
    </row>
    <row r="235" spans="1:5" ht="12.75">
      <c r="A235" s="29" t="s">
        <v>42</v>
      </c>
      <c r="E235" s="30" t="s">
        <v>1351</v>
      </c>
    </row>
    <row r="236" spans="1:5" ht="38.25">
      <c r="A236" t="s">
        <v>43</v>
      </c>
      <c r="E236" s="28" t="s">
        <v>1045</v>
      </c>
    </row>
    <row r="237" spans="1:16" ht="12.75">
      <c r="A237" s="19" t="s">
        <v>35</v>
      </c>
      <c s="23" t="s">
        <v>428</v>
      </c>
      <c s="23" t="s">
        <v>1056</v>
      </c>
      <c s="19" t="s">
        <v>37</v>
      </c>
      <c s="24" t="s">
        <v>1057</v>
      </c>
      <c s="25" t="s">
        <v>120</v>
      </c>
      <c s="26">
        <v>15.8</v>
      </c>
      <c s="26">
        <v>0</v>
      </c>
      <c s="26">
        <f>ROUND(ROUND(H237,2)*ROUND(G237,2),2)</f>
      </c>
      <c r="O237">
        <f>(I237*21)/100</f>
      </c>
      <c t="s">
        <v>12</v>
      </c>
    </row>
    <row r="238" spans="1:5" ht="12.75">
      <c r="A238" s="27" t="s">
        <v>40</v>
      </c>
      <c r="E238" s="28" t="s">
        <v>1352</v>
      </c>
    </row>
    <row r="239" spans="1:5" ht="12.75">
      <c r="A239" s="29" t="s">
        <v>42</v>
      </c>
      <c r="E239" s="30" t="s">
        <v>1353</v>
      </c>
    </row>
    <row r="240" spans="1:5" ht="102">
      <c r="A240" t="s">
        <v>43</v>
      </c>
      <c r="E240" s="28" t="s">
        <v>1060</v>
      </c>
    </row>
    <row r="241" spans="1:18" ht="12.75" customHeight="1">
      <c r="A241" s="5" t="s">
        <v>33</v>
      </c>
      <c s="5"/>
      <c s="34" t="s">
        <v>25</v>
      </c>
      <c s="5"/>
      <c s="21" t="s">
        <v>267</v>
      </c>
      <c s="5"/>
      <c s="5"/>
      <c s="5"/>
      <c s="35">
        <f>0+Q241</f>
      </c>
      <c r="O241">
        <f>0+R241</f>
      </c>
      <c r="Q241">
        <f>0+I242+I246+I250+I254+I258+I262</f>
      </c>
      <c>
        <f>0+O242+O246+O250+O254+O258+O262</f>
      </c>
    </row>
    <row r="242" spans="1:16" ht="12.75">
      <c r="A242" s="19" t="s">
        <v>35</v>
      </c>
      <c s="23" t="s">
        <v>434</v>
      </c>
      <c s="23" t="s">
        <v>513</v>
      </c>
      <c s="19" t="s">
        <v>37</v>
      </c>
      <c s="24" t="s">
        <v>514</v>
      </c>
      <c s="25" t="s">
        <v>90</v>
      </c>
      <c s="26">
        <v>44</v>
      </c>
      <c s="26">
        <v>0</v>
      </c>
      <c s="26">
        <f>ROUND(ROUND(H242,2)*ROUND(G242,2),2)</f>
      </c>
      <c r="O242">
        <f>(I242*21)/100</f>
      </c>
      <c t="s">
        <v>12</v>
      </c>
    </row>
    <row r="243" spans="1:5" ht="12.75">
      <c r="A243" s="27" t="s">
        <v>40</v>
      </c>
      <c r="E243" s="28" t="s">
        <v>1354</v>
      </c>
    </row>
    <row r="244" spans="1:5" ht="12.75">
      <c r="A244" s="29" t="s">
        <v>42</v>
      </c>
      <c r="E244" s="30" t="s">
        <v>37</v>
      </c>
    </row>
    <row r="245" spans="1:5" ht="51">
      <c r="A245" t="s">
        <v>43</v>
      </c>
      <c r="E245" s="28" t="s">
        <v>1066</v>
      </c>
    </row>
    <row r="246" spans="1:16" ht="12.75">
      <c r="A246" s="19" t="s">
        <v>35</v>
      </c>
      <c s="23" t="s">
        <v>985</v>
      </c>
      <c s="23" t="s">
        <v>1071</v>
      </c>
      <c s="19" t="s">
        <v>37</v>
      </c>
      <c s="24" t="s">
        <v>1072</v>
      </c>
      <c s="25" t="s">
        <v>90</v>
      </c>
      <c s="26">
        <v>44</v>
      </c>
      <c s="26">
        <v>0</v>
      </c>
      <c s="26">
        <f>ROUND(ROUND(H246,2)*ROUND(G246,2),2)</f>
      </c>
      <c r="O246">
        <f>(I246*21)/100</f>
      </c>
      <c t="s">
        <v>12</v>
      </c>
    </row>
    <row r="247" spans="1:5" ht="12.75">
      <c r="A247" s="27" t="s">
        <v>40</v>
      </c>
      <c r="E247" s="28" t="s">
        <v>1355</v>
      </c>
    </row>
    <row r="248" spans="1:5" ht="12.75">
      <c r="A248" s="29" t="s">
        <v>42</v>
      </c>
      <c r="E248" s="30" t="s">
        <v>37</v>
      </c>
    </row>
    <row r="249" spans="1:5" ht="140.25">
      <c r="A249" t="s">
        <v>43</v>
      </c>
      <c r="E249" s="28" t="s">
        <v>1073</v>
      </c>
    </row>
    <row r="250" spans="1:16" ht="12.75">
      <c r="A250" s="19" t="s">
        <v>35</v>
      </c>
      <c s="23" t="s">
        <v>990</v>
      </c>
      <c s="23" t="s">
        <v>754</v>
      </c>
      <c s="19" t="s">
        <v>37</v>
      </c>
      <c s="24" t="s">
        <v>755</v>
      </c>
      <c s="25" t="s">
        <v>90</v>
      </c>
      <c s="26">
        <v>44</v>
      </c>
      <c s="26">
        <v>0</v>
      </c>
      <c s="26">
        <f>ROUND(ROUND(H250,2)*ROUND(G250,2),2)</f>
      </c>
      <c r="O250">
        <f>(I250*21)/100</f>
      </c>
      <c t="s">
        <v>12</v>
      </c>
    </row>
    <row r="251" spans="1:5" ht="12.75">
      <c r="A251" s="27" t="s">
        <v>40</v>
      </c>
      <c r="E251" s="28" t="s">
        <v>1356</v>
      </c>
    </row>
    <row r="252" spans="1:5" ht="12.75">
      <c r="A252" s="29" t="s">
        <v>42</v>
      </c>
      <c r="E252" s="30" t="s">
        <v>37</v>
      </c>
    </row>
    <row r="253" spans="1:5" ht="140.25">
      <c r="A253" t="s">
        <v>43</v>
      </c>
      <c r="E253" s="28" t="s">
        <v>1073</v>
      </c>
    </row>
    <row r="254" spans="1:16" ht="12.75">
      <c r="A254" s="19" t="s">
        <v>35</v>
      </c>
      <c s="23" t="s">
        <v>996</v>
      </c>
      <c s="23" t="s">
        <v>1357</v>
      </c>
      <c s="19" t="s">
        <v>37</v>
      </c>
      <c s="24" t="s">
        <v>1358</v>
      </c>
      <c s="25" t="s">
        <v>90</v>
      </c>
      <c s="26">
        <v>44</v>
      </c>
      <c s="26">
        <v>0</v>
      </c>
      <c s="26">
        <f>ROUND(ROUND(H254,2)*ROUND(G254,2),2)</f>
      </c>
      <c r="O254">
        <f>(I254*21)/100</f>
      </c>
      <c t="s">
        <v>12</v>
      </c>
    </row>
    <row r="255" spans="1:5" ht="12.75">
      <c r="A255" s="27" t="s">
        <v>40</v>
      </c>
      <c r="E255" s="28" t="s">
        <v>1359</v>
      </c>
    </row>
    <row r="256" spans="1:5" ht="12.75">
      <c r="A256" s="29" t="s">
        <v>42</v>
      </c>
      <c r="E256" s="30" t="s">
        <v>37</v>
      </c>
    </row>
    <row r="257" spans="1:5" ht="140.25">
      <c r="A257" t="s">
        <v>43</v>
      </c>
      <c r="E257" s="28" t="s">
        <v>1073</v>
      </c>
    </row>
    <row r="258" spans="1:16" ht="12.75">
      <c r="A258" s="19" t="s">
        <v>35</v>
      </c>
      <c s="23" t="s">
        <v>1002</v>
      </c>
      <c s="23" t="s">
        <v>618</v>
      </c>
      <c s="19" t="s">
        <v>64</v>
      </c>
      <c s="24" t="s">
        <v>619</v>
      </c>
      <c s="25" t="s">
        <v>90</v>
      </c>
      <c s="26">
        <v>2</v>
      </c>
      <c s="26">
        <v>0</v>
      </c>
      <c s="26">
        <f>ROUND(ROUND(H258,2)*ROUND(G258,2),2)</f>
      </c>
      <c r="O258">
        <f>(I258*21)/100</f>
      </c>
      <c t="s">
        <v>12</v>
      </c>
    </row>
    <row r="259" spans="1:5" ht="25.5">
      <c r="A259" s="27" t="s">
        <v>40</v>
      </c>
      <c r="E259" s="28" t="s">
        <v>1360</v>
      </c>
    </row>
    <row r="260" spans="1:5" ht="12.75">
      <c r="A260" s="29" t="s">
        <v>42</v>
      </c>
      <c r="E260" s="30" t="s">
        <v>37</v>
      </c>
    </row>
    <row r="261" spans="1:5" ht="153">
      <c r="A261" t="s">
        <v>43</v>
      </c>
      <c r="E261" s="28" t="s">
        <v>624</v>
      </c>
    </row>
    <row r="262" spans="1:16" ht="12.75">
      <c r="A262" s="19" t="s">
        <v>35</v>
      </c>
      <c s="23" t="s">
        <v>1007</v>
      </c>
      <c s="23" t="s">
        <v>1361</v>
      </c>
      <c s="19" t="s">
        <v>37</v>
      </c>
      <c s="24" t="s">
        <v>1362</v>
      </c>
      <c s="25" t="s">
        <v>182</v>
      </c>
      <c s="26">
        <v>33</v>
      </c>
      <c s="26">
        <v>0</v>
      </c>
      <c s="26">
        <f>ROUND(ROUND(H262,2)*ROUND(G262,2),2)</f>
      </c>
      <c r="O262">
        <f>(I262*21)/100</f>
      </c>
      <c t="s">
        <v>12</v>
      </c>
    </row>
    <row r="263" spans="1:5" ht="25.5">
      <c r="A263" s="27" t="s">
        <v>40</v>
      </c>
      <c r="E263" s="28" t="s">
        <v>1363</v>
      </c>
    </row>
    <row r="264" spans="1:5" ht="12.75">
      <c r="A264" s="29" t="s">
        <v>42</v>
      </c>
      <c r="E264" s="30" t="s">
        <v>37</v>
      </c>
    </row>
    <row r="265" spans="1:5" ht="38.25">
      <c r="A265" t="s">
        <v>43</v>
      </c>
      <c r="E265" s="28" t="s">
        <v>1364</v>
      </c>
    </row>
    <row r="266" spans="1:18" ht="12.75" customHeight="1">
      <c r="A266" s="5" t="s">
        <v>33</v>
      </c>
      <c s="5"/>
      <c s="34" t="s">
        <v>62</v>
      </c>
      <c s="5"/>
      <c s="21" t="s">
        <v>1080</v>
      </c>
      <c s="5"/>
      <c s="5"/>
      <c s="5"/>
      <c s="35">
        <f>0+Q266</f>
      </c>
      <c r="O266">
        <f>0+R266</f>
      </c>
      <c r="Q266">
        <f>0+I267+I271+I275+I279+I283+I287+I291+I295</f>
      </c>
      <c>
        <f>0+O267+O271+O275+O279+O283+O287+O291+O295</f>
      </c>
    </row>
    <row r="267" spans="1:16" ht="25.5">
      <c r="A267" s="19" t="s">
        <v>35</v>
      </c>
      <c s="23" t="s">
        <v>1013</v>
      </c>
      <c s="23" t="s">
        <v>1365</v>
      </c>
      <c s="19" t="s">
        <v>37</v>
      </c>
      <c s="24" t="s">
        <v>1366</v>
      </c>
      <c s="25" t="s">
        <v>90</v>
      </c>
      <c s="26">
        <v>70.13</v>
      </c>
      <c s="26">
        <v>0</v>
      </c>
      <c s="26">
        <f>ROUND(ROUND(H267,2)*ROUND(G267,2),2)</f>
      </c>
      <c r="O267">
        <f>(I267*21)/100</f>
      </c>
      <c t="s">
        <v>12</v>
      </c>
    </row>
    <row r="268" spans="1:5" ht="12.75">
      <c r="A268" s="27" t="s">
        <v>40</v>
      </c>
      <c r="E268" s="28" t="s">
        <v>1367</v>
      </c>
    </row>
    <row r="269" spans="1:5" ht="51">
      <c r="A269" s="29" t="s">
        <v>42</v>
      </c>
      <c r="E269" s="30" t="s">
        <v>1368</v>
      </c>
    </row>
    <row r="270" spans="1:5" ht="191.25">
      <c r="A270" t="s">
        <v>43</v>
      </c>
      <c r="E270" s="28" t="s">
        <v>1091</v>
      </c>
    </row>
    <row r="271" spans="1:16" ht="25.5">
      <c r="A271" s="19" t="s">
        <v>35</v>
      </c>
      <c s="23" t="s">
        <v>1018</v>
      </c>
      <c s="23" t="s">
        <v>1082</v>
      </c>
      <c s="19" t="s">
        <v>37</v>
      </c>
      <c s="24" t="s">
        <v>1083</v>
      </c>
      <c s="25" t="s">
        <v>90</v>
      </c>
      <c s="26">
        <v>66.62</v>
      </c>
      <c s="26">
        <v>0</v>
      </c>
      <c s="26">
        <f>ROUND(ROUND(H271,2)*ROUND(G271,2),2)</f>
      </c>
      <c r="O271">
        <f>(I271*21)/100</f>
      </c>
      <c t="s">
        <v>12</v>
      </c>
    </row>
    <row r="272" spans="1:5" ht="12.75">
      <c r="A272" s="27" t="s">
        <v>40</v>
      </c>
      <c r="E272" s="28" t="s">
        <v>37</v>
      </c>
    </row>
    <row r="273" spans="1:5" ht="51">
      <c r="A273" s="29" t="s">
        <v>42</v>
      </c>
      <c r="E273" s="30" t="s">
        <v>1369</v>
      </c>
    </row>
    <row r="274" spans="1:5" ht="191.25">
      <c r="A274" t="s">
        <v>43</v>
      </c>
      <c r="E274" s="28" t="s">
        <v>1091</v>
      </c>
    </row>
    <row r="275" spans="1:16" ht="25.5">
      <c r="A275" s="19" t="s">
        <v>35</v>
      </c>
      <c s="23" t="s">
        <v>1024</v>
      </c>
      <c s="23" t="s">
        <v>1370</v>
      </c>
      <c s="19" t="s">
        <v>37</v>
      </c>
      <c s="24" t="s">
        <v>1371</v>
      </c>
      <c s="25" t="s">
        <v>90</v>
      </c>
      <c s="26">
        <v>61.48</v>
      </c>
      <c s="26">
        <v>0</v>
      </c>
      <c s="26">
        <f>ROUND(ROUND(H275,2)*ROUND(G275,2),2)</f>
      </c>
      <c r="O275">
        <f>(I275*21)/100</f>
      </c>
      <c t="s">
        <v>12</v>
      </c>
    </row>
    <row r="276" spans="1:5" ht="25.5">
      <c r="A276" s="27" t="s">
        <v>40</v>
      </c>
      <c r="E276" s="28" t="s">
        <v>1372</v>
      </c>
    </row>
    <row r="277" spans="1:5" ht="51">
      <c r="A277" s="29" t="s">
        <v>42</v>
      </c>
      <c r="E277" s="30" t="s">
        <v>1373</v>
      </c>
    </row>
    <row r="278" spans="1:5" ht="204">
      <c r="A278" t="s">
        <v>43</v>
      </c>
      <c r="E278" s="28" t="s">
        <v>1097</v>
      </c>
    </row>
    <row r="279" spans="1:16" ht="12.75">
      <c r="A279" s="19" t="s">
        <v>35</v>
      </c>
      <c s="23" t="s">
        <v>1030</v>
      </c>
      <c s="23" t="s">
        <v>1104</v>
      </c>
      <c s="19" t="s">
        <v>37</v>
      </c>
      <c s="24" t="s">
        <v>1105</v>
      </c>
      <c s="25" t="s">
        <v>90</v>
      </c>
      <c s="26">
        <v>20.18</v>
      </c>
      <c s="26">
        <v>0</v>
      </c>
      <c s="26">
        <f>ROUND(ROUND(H279,2)*ROUND(G279,2),2)</f>
      </c>
      <c r="O279">
        <f>(I279*21)/100</f>
      </c>
      <c t="s">
        <v>12</v>
      </c>
    </row>
    <row r="280" spans="1:5" ht="12.75">
      <c r="A280" s="27" t="s">
        <v>40</v>
      </c>
      <c r="E280" s="28" t="s">
        <v>1374</v>
      </c>
    </row>
    <row r="281" spans="1:5" ht="63.75">
      <c r="A281" s="29" t="s">
        <v>42</v>
      </c>
      <c r="E281" s="30" t="s">
        <v>1375</v>
      </c>
    </row>
    <row r="282" spans="1:5" ht="38.25">
      <c r="A282" t="s">
        <v>43</v>
      </c>
      <c r="E282" s="28" t="s">
        <v>1376</v>
      </c>
    </row>
    <row r="283" spans="1:16" ht="12.75">
      <c r="A283" s="19" t="s">
        <v>35</v>
      </c>
      <c s="23" t="s">
        <v>1036</v>
      </c>
      <c s="23" t="s">
        <v>1377</v>
      </c>
      <c s="19" t="s">
        <v>37</v>
      </c>
      <c s="24" t="s">
        <v>1378</v>
      </c>
      <c s="25" t="s">
        <v>90</v>
      </c>
      <c s="26">
        <v>265.75</v>
      </c>
      <c s="26">
        <v>0</v>
      </c>
      <c s="26">
        <f>ROUND(ROUND(H283,2)*ROUND(G283,2),2)</f>
      </c>
      <c r="O283">
        <f>(I283*21)/100</f>
      </c>
      <c t="s">
        <v>12</v>
      </c>
    </row>
    <row r="284" spans="1:5" ht="12.75">
      <c r="A284" s="27" t="s">
        <v>40</v>
      </c>
      <c r="E284" s="28" t="s">
        <v>1379</v>
      </c>
    </row>
    <row r="285" spans="1:5" ht="63.75">
      <c r="A285" s="29" t="s">
        <v>42</v>
      </c>
      <c r="E285" s="30" t="s">
        <v>1380</v>
      </c>
    </row>
    <row r="286" spans="1:5" ht="38.25">
      <c r="A286" t="s">
        <v>43</v>
      </c>
      <c r="E286" s="28" t="s">
        <v>1107</v>
      </c>
    </row>
    <row r="287" spans="1:16" ht="12.75">
      <c r="A287" s="19" t="s">
        <v>35</v>
      </c>
      <c s="23" t="s">
        <v>1041</v>
      </c>
      <c s="23" t="s">
        <v>1114</v>
      </c>
      <c s="19" t="s">
        <v>37</v>
      </c>
      <c s="24" t="s">
        <v>1115</v>
      </c>
      <c s="25" t="s">
        <v>90</v>
      </c>
      <c s="26">
        <v>21.6</v>
      </c>
      <c s="26">
        <v>0</v>
      </c>
      <c s="26">
        <f>ROUND(ROUND(H287,2)*ROUND(G287,2),2)</f>
      </c>
      <c r="O287">
        <f>(I287*21)/100</f>
      </c>
      <c t="s">
        <v>12</v>
      </c>
    </row>
    <row r="288" spans="1:5" ht="12.75">
      <c r="A288" s="27" t="s">
        <v>40</v>
      </c>
      <c r="E288" s="28" t="s">
        <v>1116</v>
      </c>
    </row>
    <row r="289" spans="1:5" ht="12.75">
      <c r="A289" s="29" t="s">
        <v>42</v>
      </c>
      <c r="E289" s="30" t="s">
        <v>1381</v>
      </c>
    </row>
    <row r="290" spans="1:5" ht="89.25">
      <c r="A290" t="s">
        <v>43</v>
      </c>
      <c r="E290" s="28" t="s">
        <v>1118</v>
      </c>
    </row>
    <row r="291" spans="1:16" ht="12.75">
      <c r="A291" s="19" t="s">
        <v>35</v>
      </c>
      <c s="23" t="s">
        <v>1046</v>
      </c>
      <c s="23" t="s">
        <v>1126</v>
      </c>
      <c s="19" t="s">
        <v>37</v>
      </c>
      <c s="24" t="s">
        <v>1127</v>
      </c>
      <c s="25" t="s">
        <v>90</v>
      </c>
      <c s="26">
        <v>6.78</v>
      </c>
      <c s="26">
        <v>0</v>
      </c>
      <c s="26">
        <f>ROUND(ROUND(H291,2)*ROUND(G291,2),2)</f>
      </c>
      <c r="O291">
        <f>(I291*21)/100</f>
      </c>
      <c t="s">
        <v>12</v>
      </c>
    </row>
    <row r="292" spans="1:5" ht="12.75">
      <c r="A292" s="27" t="s">
        <v>40</v>
      </c>
      <c r="E292" s="28" t="s">
        <v>1382</v>
      </c>
    </row>
    <row r="293" spans="1:5" ht="51">
      <c r="A293" s="29" t="s">
        <v>42</v>
      </c>
      <c r="E293" s="30" t="s">
        <v>1383</v>
      </c>
    </row>
    <row r="294" spans="1:5" ht="51">
      <c r="A294" t="s">
        <v>43</v>
      </c>
      <c r="E294" s="28" t="s">
        <v>1124</v>
      </c>
    </row>
    <row r="295" spans="1:16" ht="12.75">
      <c r="A295" s="19" t="s">
        <v>35</v>
      </c>
      <c s="23" t="s">
        <v>1052</v>
      </c>
      <c s="23" t="s">
        <v>1130</v>
      </c>
      <c s="19" t="s">
        <v>37</v>
      </c>
      <c s="24" t="s">
        <v>1131</v>
      </c>
      <c s="25" t="s">
        <v>90</v>
      </c>
      <c s="26">
        <v>5.99</v>
      </c>
      <c s="26">
        <v>0</v>
      </c>
      <c s="26">
        <f>ROUND(ROUND(H295,2)*ROUND(G295,2),2)</f>
      </c>
      <c r="O295">
        <f>(I295*21)/100</f>
      </c>
      <c t="s">
        <v>12</v>
      </c>
    </row>
    <row r="296" spans="1:5" ht="12.75">
      <c r="A296" s="27" t="s">
        <v>40</v>
      </c>
      <c r="E296" s="28" t="s">
        <v>1384</v>
      </c>
    </row>
    <row r="297" spans="1:5" ht="12.75">
      <c r="A297" s="29" t="s">
        <v>42</v>
      </c>
      <c r="E297" s="30" t="s">
        <v>1385</v>
      </c>
    </row>
    <row r="298" spans="1:5" ht="51">
      <c r="A298" t="s">
        <v>43</v>
      </c>
      <c r="E298" s="28" t="s">
        <v>1124</v>
      </c>
    </row>
    <row r="299" spans="1:18" ht="12.75" customHeight="1">
      <c r="A299" s="5" t="s">
        <v>33</v>
      </c>
      <c s="5"/>
      <c s="34" t="s">
        <v>67</v>
      </c>
      <c s="5"/>
      <c s="21" t="s">
        <v>341</v>
      </c>
      <c s="5"/>
      <c s="5"/>
      <c s="5"/>
      <c s="35">
        <f>0+Q299</f>
      </c>
      <c r="O299">
        <f>0+R299</f>
      </c>
      <c r="Q299">
        <f>0+I300+I304+I308+I312</f>
      </c>
      <c>
        <f>0+O300+O304+O308+O312</f>
      </c>
    </row>
    <row r="300" spans="1:16" ht="12.75">
      <c r="A300" s="19" t="s">
        <v>35</v>
      </c>
      <c s="23" t="s">
        <v>1055</v>
      </c>
      <c s="23" t="s">
        <v>1134</v>
      </c>
      <c s="19" t="s">
        <v>37</v>
      </c>
      <c s="24" t="s">
        <v>1135</v>
      </c>
      <c s="25" t="s">
        <v>182</v>
      </c>
      <c s="26">
        <v>3</v>
      </c>
      <c s="26">
        <v>0</v>
      </c>
      <c s="26">
        <f>ROUND(ROUND(H300,2)*ROUND(G300,2),2)</f>
      </c>
      <c r="O300">
        <f>(I300*21)/100</f>
      </c>
      <c t="s">
        <v>12</v>
      </c>
    </row>
    <row r="301" spans="1:5" ht="12.75">
      <c r="A301" s="27" t="s">
        <v>40</v>
      </c>
      <c r="E301" s="28" t="s">
        <v>1136</v>
      </c>
    </row>
    <row r="302" spans="1:5" ht="12.75">
      <c r="A302" s="29" t="s">
        <v>42</v>
      </c>
      <c r="E302" s="30" t="s">
        <v>1386</v>
      </c>
    </row>
    <row r="303" spans="1:5" ht="255">
      <c r="A303" t="s">
        <v>43</v>
      </c>
      <c r="E303" s="28" t="s">
        <v>1138</v>
      </c>
    </row>
    <row r="304" spans="1:16" ht="12.75">
      <c r="A304" s="19" t="s">
        <v>35</v>
      </c>
      <c s="23" t="s">
        <v>1061</v>
      </c>
      <c s="23" t="s">
        <v>343</v>
      </c>
      <c s="19" t="s">
        <v>37</v>
      </c>
      <c s="24" t="s">
        <v>344</v>
      </c>
      <c s="25" t="s">
        <v>182</v>
      </c>
      <c s="26">
        <v>21</v>
      </c>
      <c s="26">
        <v>0</v>
      </c>
      <c s="26">
        <f>ROUND(ROUND(H304,2)*ROUND(G304,2),2)</f>
      </c>
      <c r="O304">
        <f>(I304*21)/100</f>
      </c>
      <c t="s">
        <v>12</v>
      </c>
    </row>
    <row r="305" spans="1:5" ht="12.75">
      <c r="A305" s="27" t="s">
        <v>40</v>
      </c>
      <c r="E305" s="28" t="s">
        <v>37</v>
      </c>
    </row>
    <row r="306" spans="1:5" ht="25.5">
      <c r="A306" s="29" t="s">
        <v>42</v>
      </c>
      <c r="E306" s="30" t="s">
        <v>1387</v>
      </c>
    </row>
    <row r="307" spans="1:5" ht="242.25">
      <c r="A307" t="s">
        <v>43</v>
      </c>
      <c r="E307" s="28" t="s">
        <v>347</v>
      </c>
    </row>
    <row r="308" spans="1:16" ht="12.75">
      <c r="A308" s="19" t="s">
        <v>35</v>
      </c>
      <c s="23" t="s">
        <v>1067</v>
      </c>
      <c s="23" t="s">
        <v>1143</v>
      </c>
      <c s="19" t="s">
        <v>37</v>
      </c>
      <c s="24" t="s">
        <v>1144</v>
      </c>
      <c s="25" t="s">
        <v>182</v>
      </c>
      <c s="26">
        <v>10.6</v>
      </c>
      <c s="26">
        <v>0</v>
      </c>
      <c s="26">
        <f>ROUND(ROUND(H308,2)*ROUND(G308,2),2)</f>
      </c>
      <c r="O308">
        <f>(I308*21)/100</f>
      </c>
      <c t="s">
        <v>12</v>
      </c>
    </row>
    <row r="309" spans="1:5" ht="12.75">
      <c r="A309" s="27" t="s">
        <v>40</v>
      </c>
      <c r="E309" s="28" t="s">
        <v>1388</v>
      </c>
    </row>
    <row r="310" spans="1:5" ht="12.75">
      <c r="A310" s="29" t="s">
        <v>42</v>
      </c>
      <c r="E310" s="30" t="s">
        <v>37</v>
      </c>
    </row>
    <row r="311" spans="1:5" ht="242.25">
      <c r="A311" t="s">
        <v>43</v>
      </c>
      <c r="E311" s="28" t="s">
        <v>1147</v>
      </c>
    </row>
    <row r="312" spans="1:16" ht="12.75">
      <c r="A312" s="19" t="s">
        <v>35</v>
      </c>
      <c s="23" t="s">
        <v>1070</v>
      </c>
      <c s="23" t="s">
        <v>1389</v>
      </c>
      <c s="19" t="s">
        <v>37</v>
      </c>
      <c s="24" t="s">
        <v>1390</v>
      </c>
      <c s="25" t="s">
        <v>182</v>
      </c>
      <c s="26">
        <v>26</v>
      </c>
      <c s="26">
        <v>0</v>
      </c>
      <c s="26">
        <f>ROUND(ROUND(H312,2)*ROUND(G312,2),2)</f>
      </c>
      <c r="O312">
        <f>(I312*21)/100</f>
      </c>
      <c t="s">
        <v>12</v>
      </c>
    </row>
    <row r="313" spans="1:5" ht="12.75">
      <c r="A313" s="27" t="s">
        <v>40</v>
      </c>
      <c r="E313" s="28" t="s">
        <v>1391</v>
      </c>
    </row>
    <row r="314" spans="1:5" ht="12.75">
      <c r="A314" s="29" t="s">
        <v>42</v>
      </c>
      <c r="E314" s="30" t="s">
        <v>1392</v>
      </c>
    </row>
    <row r="315" spans="1:5" ht="242.25">
      <c r="A315" t="s">
        <v>43</v>
      </c>
      <c r="E315" s="28" t="s">
        <v>1147</v>
      </c>
    </row>
    <row r="316" spans="1:18" ht="12.75" customHeight="1">
      <c r="A316" s="5" t="s">
        <v>33</v>
      </c>
      <c s="5"/>
      <c s="34" t="s">
        <v>30</v>
      </c>
      <c s="5"/>
      <c s="21" t="s">
        <v>370</v>
      </c>
      <c s="5"/>
      <c s="5"/>
      <c s="5"/>
      <c s="35">
        <f>0+Q316</f>
      </c>
      <c r="O316">
        <f>0+R316</f>
      </c>
      <c r="Q316">
        <f>0+I317+I321+I325+I329+I333+I337+I341+I345+I349+I353+I357+I361+I365+I369+I373+I377</f>
      </c>
      <c>
        <f>0+O317+O321+O325+O329+O333+O337+O341+O345+O349+O353+O357+O361+O365+O369+O373+O377</f>
      </c>
    </row>
    <row r="317" spans="1:16" ht="12.75">
      <c r="A317" s="19" t="s">
        <v>35</v>
      </c>
      <c s="23" t="s">
        <v>1074</v>
      </c>
      <c s="23" t="s">
        <v>1393</v>
      </c>
      <c s="19" t="s">
        <v>37</v>
      </c>
      <c s="24" t="s">
        <v>1394</v>
      </c>
      <c s="25" t="s">
        <v>182</v>
      </c>
      <c s="26">
        <v>33</v>
      </c>
      <c s="26">
        <v>0</v>
      </c>
      <c s="26">
        <f>ROUND(ROUND(H317,2)*ROUND(G317,2),2)</f>
      </c>
      <c r="O317">
        <f>(I317*21)/100</f>
      </c>
      <c t="s">
        <v>12</v>
      </c>
    </row>
    <row r="318" spans="1:5" ht="38.25">
      <c r="A318" s="27" t="s">
        <v>40</v>
      </c>
      <c r="E318" s="28" t="s">
        <v>1395</v>
      </c>
    </row>
    <row r="319" spans="1:5" ht="12.75">
      <c r="A319" s="29" t="s">
        <v>42</v>
      </c>
      <c r="E319" s="30" t="s">
        <v>1396</v>
      </c>
    </row>
    <row r="320" spans="1:5" ht="38.25">
      <c r="A320" t="s">
        <v>43</v>
      </c>
      <c r="E320" s="28" t="s">
        <v>1397</v>
      </c>
    </row>
    <row r="321" spans="1:16" ht="12.75">
      <c r="A321" s="19" t="s">
        <v>35</v>
      </c>
      <c s="23" t="s">
        <v>1076</v>
      </c>
      <c s="23" t="s">
        <v>1149</v>
      </c>
      <c s="19" t="s">
        <v>37</v>
      </c>
      <c s="24" t="s">
        <v>1150</v>
      </c>
      <c s="25" t="s">
        <v>182</v>
      </c>
      <c s="26">
        <v>30.9</v>
      </c>
      <c s="26">
        <v>0</v>
      </c>
      <c s="26">
        <f>ROUND(ROUND(H321,2)*ROUND(G321,2),2)</f>
      </c>
      <c r="O321">
        <f>(I321*21)/100</f>
      </c>
      <c t="s">
        <v>12</v>
      </c>
    </row>
    <row r="322" spans="1:5" ht="38.25">
      <c r="A322" s="27" t="s">
        <v>40</v>
      </c>
      <c r="E322" s="28" t="s">
        <v>1398</v>
      </c>
    </row>
    <row r="323" spans="1:5" ht="12.75">
      <c r="A323" s="29" t="s">
        <v>42</v>
      </c>
      <c r="E323" s="30" t="s">
        <v>1399</v>
      </c>
    </row>
    <row r="324" spans="1:5" ht="63.75">
      <c r="A324" t="s">
        <v>43</v>
      </c>
      <c r="E324" s="28" t="s">
        <v>1153</v>
      </c>
    </row>
    <row r="325" spans="1:16" ht="25.5">
      <c r="A325" s="19" t="s">
        <v>35</v>
      </c>
      <c s="23" t="s">
        <v>1081</v>
      </c>
      <c s="23" t="s">
        <v>1155</v>
      </c>
      <c s="19" t="s">
        <v>37</v>
      </c>
      <c s="24" t="s">
        <v>1156</v>
      </c>
      <c s="25" t="s">
        <v>182</v>
      </c>
      <c s="26">
        <v>128</v>
      </c>
      <c s="26">
        <v>0</v>
      </c>
      <c s="26">
        <f>ROUND(ROUND(H325,2)*ROUND(G325,2),2)</f>
      </c>
      <c r="O325">
        <f>(I325*21)/100</f>
      </c>
      <c t="s">
        <v>12</v>
      </c>
    </row>
    <row r="326" spans="1:5" ht="12.75">
      <c r="A326" s="27" t="s">
        <v>40</v>
      </c>
      <c r="E326" s="28" t="s">
        <v>37</v>
      </c>
    </row>
    <row r="327" spans="1:5" ht="63.75">
      <c r="A327" s="29" t="s">
        <v>42</v>
      </c>
      <c r="E327" s="30" t="s">
        <v>1400</v>
      </c>
    </row>
    <row r="328" spans="1:5" ht="76.5">
      <c r="A328" t="s">
        <v>43</v>
      </c>
      <c r="E328" s="28" t="s">
        <v>1401</v>
      </c>
    </row>
    <row r="329" spans="1:16" ht="12.75">
      <c r="A329" s="19" t="s">
        <v>35</v>
      </c>
      <c s="23" t="s">
        <v>1086</v>
      </c>
      <c s="23" t="s">
        <v>1160</v>
      </c>
      <c s="19" t="s">
        <v>37</v>
      </c>
      <c s="24" t="s">
        <v>1161</v>
      </c>
      <c s="25" t="s">
        <v>182</v>
      </c>
      <c s="26">
        <v>64</v>
      </c>
      <c s="26">
        <v>0</v>
      </c>
      <c s="26">
        <f>ROUND(ROUND(H329,2)*ROUND(G329,2),2)</f>
      </c>
      <c r="O329">
        <f>(I329*21)/100</f>
      </c>
      <c t="s">
        <v>12</v>
      </c>
    </row>
    <row r="330" spans="1:5" ht="12.75">
      <c r="A330" s="27" t="s">
        <v>40</v>
      </c>
      <c r="E330" s="28" t="s">
        <v>37</v>
      </c>
    </row>
    <row r="331" spans="1:5" ht="25.5">
      <c r="A331" s="29" t="s">
        <v>42</v>
      </c>
      <c r="E331" s="30" t="s">
        <v>1402</v>
      </c>
    </row>
    <row r="332" spans="1:5" ht="38.25">
      <c r="A332" t="s">
        <v>43</v>
      </c>
      <c r="E332" s="28" t="s">
        <v>1403</v>
      </c>
    </row>
    <row r="333" spans="1:16" ht="12.75">
      <c r="A333" s="19" t="s">
        <v>35</v>
      </c>
      <c s="23" t="s">
        <v>1092</v>
      </c>
      <c s="23" t="s">
        <v>1165</v>
      </c>
      <c s="19" t="s">
        <v>64</v>
      </c>
      <c s="24" t="s">
        <v>1166</v>
      </c>
      <c s="25" t="s">
        <v>1404</v>
      </c>
      <c s="26">
        <v>1</v>
      </c>
      <c s="26">
        <v>0</v>
      </c>
      <c s="26">
        <f>ROUND(ROUND(H333,2)*ROUND(G333,2),2)</f>
      </c>
      <c r="O333">
        <f>(I333*21)/100</f>
      </c>
      <c t="s">
        <v>12</v>
      </c>
    </row>
    <row r="334" spans="1:5" ht="12.75">
      <c r="A334" s="27" t="s">
        <v>40</v>
      </c>
      <c r="E334" s="28" t="s">
        <v>37</v>
      </c>
    </row>
    <row r="335" spans="1:5" ht="63.75">
      <c r="A335" s="29" t="s">
        <v>42</v>
      </c>
      <c r="E335" s="30" t="s">
        <v>1405</v>
      </c>
    </row>
    <row r="336" spans="1:5" ht="25.5">
      <c r="A336" t="s">
        <v>43</v>
      </c>
      <c r="E336" s="28" t="s">
        <v>1406</v>
      </c>
    </row>
    <row r="337" spans="1:16" ht="12.75">
      <c r="A337" s="19" t="s">
        <v>35</v>
      </c>
      <c s="23" t="s">
        <v>1098</v>
      </c>
      <c s="23" t="s">
        <v>1171</v>
      </c>
      <c s="19" t="s">
        <v>37</v>
      </c>
      <c s="24" t="s">
        <v>1172</v>
      </c>
      <c s="25" t="s">
        <v>77</v>
      </c>
      <c s="26">
        <v>2</v>
      </c>
      <c s="26">
        <v>0</v>
      </c>
      <c s="26">
        <f>ROUND(ROUND(H337,2)*ROUND(G337,2),2)</f>
      </c>
      <c r="O337">
        <f>(I337*21)/100</f>
      </c>
      <c t="s">
        <v>12</v>
      </c>
    </row>
    <row r="338" spans="1:5" ht="12.75">
      <c r="A338" s="27" t="s">
        <v>40</v>
      </c>
      <c r="E338" s="28" t="s">
        <v>1173</v>
      </c>
    </row>
    <row r="339" spans="1:5" ht="12.75">
      <c r="A339" s="29" t="s">
        <v>42</v>
      </c>
      <c r="E339" s="30" t="s">
        <v>37</v>
      </c>
    </row>
    <row r="340" spans="1:5" ht="25.5">
      <c r="A340" t="s">
        <v>43</v>
      </c>
      <c r="E340" s="28" t="s">
        <v>1174</v>
      </c>
    </row>
    <row r="341" spans="1:16" ht="12.75">
      <c r="A341" s="19" t="s">
        <v>35</v>
      </c>
      <c s="23" t="s">
        <v>1103</v>
      </c>
      <c s="23" t="s">
        <v>640</v>
      </c>
      <c s="19" t="s">
        <v>37</v>
      </c>
      <c s="24" t="s">
        <v>641</v>
      </c>
      <c s="25" t="s">
        <v>182</v>
      </c>
      <c s="26">
        <v>3.4</v>
      </c>
      <c s="26">
        <v>0</v>
      </c>
      <c s="26">
        <f>ROUND(ROUND(H341,2)*ROUND(G341,2),2)</f>
      </c>
      <c r="O341">
        <f>(I341*21)/100</f>
      </c>
      <c t="s">
        <v>12</v>
      </c>
    </row>
    <row r="342" spans="1:5" ht="25.5">
      <c r="A342" s="27" t="s">
        <v>40</v>
      </c>
      <c r="E342" s="28" t="s">
        <v>1407</v>
      </c>
    </row>
    <row r="343" spans="1:5" ht="12.75">
      <c r="A343" s="29" t="s">
        <v>42</v>
      </c>
      <c r="E343" s="30" t="s">
        <v>37</v>
      </c>
    </row>
    <row r="344" spans="1:5" ht="51">
      <c r="A344" t="s">
        <v>43</v>
      </c>
      <c r="E344" s="28" t="s">
        <v>1180</v>
      </c>
    </row>
    <row r="345" spans="1:16" ht="12.75">
      <c r="A345" s="19" t="s">
        <v>35</v>
      </c>
      <c s="23" t="s">
        <v>1108</v>
      </c>
      <c s="23" t="s">
        <v>774</v>
      </c>
      <c s="19" t="s">
        <v>37</v>
      </c>
      <c s="24" t="s">
        <v>775</v>
      </c>
      <c s="25" t="s">
        <v>182</v>
      </c>
      <c s="26">
        <v>17.2</v>
      </c>
      <c s="26">
        <v>0</v>
      </c>
      <c s="26">
        <f>ROUND(ROUND(H345,2)*ROUND(G345,2),2)</f>
      </c>
      <c r="O345">
        <f>(I345*21)/100</f>
      </c>
      <c t="s">
        <v>12</v>
      </c>
    </row>
    <row r="346" spans="1:5" ht="12.75">
      <c r="A346" s="27" t="s">
        <v>40</v>
      </c>
      <c r="E346" s="28" t="s">
        <v>1408</v>
      </c>
    </row>
    <row r="347" spans="1:5" ht="12.75">
      <c r="A347" s="29" t="s">
        <v>42</v>
      </c>
      <c r="E347" s="30" t="s">
        <v>1267</v>
      </c>
    </row>
    <row r="348" spans="1:5" ht="25.5">
      <c r="A348" t="s">
        <v>43</v>
      </c>
      <c r="E348" s="28" t="s">
        <v>422</v>
      </c>
    </row>
    <row r="349" spans="1:16" ht="12.75">
      <c r="A349" s="19" t="s">
        <v>35</v>
      </c>
      <c s="23" t="s">
        <v>1113</v>
      </c>
      <c s="23" t="s">
        <v>1409</v>
      </c>
      <c s="19" t="s">
        <v>37</v>
      </c>
      <c s="24" t="s">
        <v>1410</v>
      </c>
      <c s="25" t="s">
        <v>182</v>
      </c>
      <c s="26">
        <v>4</v>
      </c>
      <c s="26">
        <v>0</v>
      </c>
      <c s="26">
        <f>ROUND(ROUND(H349,2)*ROUND(G349,2),2)</f>
      </c>
      <c r="O349">
        <f>(I349*21)/100</f>
      </c>
      <c t="s">
        <v>12</v>
      </c>
    </row>
    <row r="350" spans="1:5" ht="12.75">
      <c r="A350" s="27" t="s">
        <v>40</v>
      </c>
      <c r="E350" s="28" t="s">
        <v>37</v>
      </c>
    </row>
    <row r="351" spans="1:5" ht="25.5">
      <c r="A351" s="29" t="s">
        <v>42</v>
      </c>
      <c r="E351" s="30" t="s">
        <v>1411</v>
      </c>
    </row>
    <row r="352" spans="1:5" ht="25.5">
      <c r="A352" t="s">
        <v>43</v>
      </c>
      <c r="E352" s="28" t="s">
        <v>1412</v>
      </c>
    </row>
    <row r="353" spans="1:16" ht="12.75">
      <c r="A353" s="19" t="s">
        <v>35</v>
      </c>
      <c s="23" t="s">
        <v>1119</v>
      </c>
      <c s="23" t="s">
        <v>759</v>
      </c>
      <c s="19" t="s">
        <v>186</v>
      </c>
      <c s="24" t="s">
        <v>760</v>
      </c>
      <c s="25" t="s">
        <v>182</v>
      </c>
      <c s="26">
        <v>17.2</v>
      </c>
      <c s="26">
        <v>0</v>
      </c>
      <c s="26">
        <f>ROUND(ROUND(H353,2)*ROUND(G353,2),2)</f>
      </c>
      <c r="O353">
        <f>(I353*21)/100</f>
      </c>
      <c t="s">
        <v>12</v>
      </c>
    </row>
    <row r="354" spans="1:5" ht="12.75">
      <c r="A354" s="27" t="s">
        <v>40</v>
      </c>
      <c r="E354" s="28" t="s">
        <v>1413</v>
      </c>
    </row>
    <row r="355" spans="1:5" ht="12.75">
      <c r="A355" s="29" t="s">
        <v>42</v>
      </c>
      <c r="E355" s="30" t="s">
        <v>1267</v>
      </c>
    </row>
    <row r="356" spans="1:5" ht="38.25">
      <c r="A356" t="s">
        <v>43</v>
      </c>
      <c r="E356" s="28" t="s">
        <v>1201</v>
      </c>
    </row>
    <row r="357" spans="1:16" ht="12.75">
      <c r="A357" s="19" t="s">
        <v>35</v>
      </c>
      <c s="23" t="s">
        <v>1125</v>
      </c>
      <c s="23" t="s">
        <v>759</v>
      </c>
      <c s="19" t="s">
        <v>191</v>
      </c>
      <c s="24" t="s">
        <v>760</v>
      </c>
      <c s="25" t="s">
        <v>182</v>
      </c>
      <c s="26">
        <v>17.2</v>
      </c>
      <c s="26">
        <v>0</v>
      </c>
      <c s="26">
        <f>ROUND(ROUND(H357,2)*ROUND(G357,2),2)</f>
      </c>
      <c r="O357">
        <f>(I357*21)/100</f>
      </c>
      <c t="s">
        <v>12</v>
      </c>
    </row>
    <row r="358" spans="1:5" ht="12.75">
      <c r="A358" s="27" t="s">
        <v>40</v>
      </c>
      <c r="E358" s="28" t="s">
        <v>1203</v>
      </c>
    </row>
    <row r="359" spans="1:5" ht="12.75">
      <c r="A359" s="29" t="s">
        <v>42</v>
      </c>
      <c r="E359" s="30" t="s">
        <v>1267</v>
      </c>
    </row>
    <row r="360" spans="1:5" ht="38.25">
      <c r="A360" t="s">
        <v>43</v>
      </c>
      <c r="E360" s="28" t="s">
        <v>1201</v>
      </c>
    </row>
    <row r="361" spans="1:16" ht="12.75">
      <c r="A361" s="19" t="s">
        <v>35</v>
      </c>
      <c s="23" t="s">
        <v>1129</v>
      </c>
      <c s="23" t="s">
        <v>1414</v>
      </c>
      <c s="19" t="s">
        <v>37</v>
      </c>
      <c s="24" t="s">
        <v>1415</v>
      </c>
      <c s="25" t="s">
        <v>958</v>
      </c>
      <c s="26">
        <v>65.4</v>
      </c>
      <c s="26">
        <v>0</v>
      </c>
      <c s="26">
        <f>ROUND(ROUND(H361,2)*ROUND(G361,2),2)</f>
      </c>
      <c r="O361">
        <f>(I361*21)/100</f>
      </c>
      <c t="s">
        <v>12</v>
      </c>
    </row>
    <row r="362" spans="1:5" ht="12.75">
      <c r="A362" s="27" t="s">
        <v>40</v>
      </c>
      <c r="E362" s="28" t="s">
        <v>1416</v>
      </c>
    </row>
    <row r="363" spans="1:5" ht="12.75">
      <c r="A363" s="29" t="s">
        <v>42</v>
      </c>
      <c r="E363" s="30" t="s">
        <v>1417</v>
      </c>
    </row>
    <row r="364" spans="1:5" ht="357">
      <c r="A364" t="s">
        <v>43</v>
      </c>
      <c r="E364" s="28" t="s">
        <v>1418</v>
      </c>
    </row>
    <row r="365" spans="1:16" ht="12.75">
      <c r="A365" s="19" t="s">
        <v>35</v>
      </c>
      <c s="23" t="s">
        <v>1133</v>
      </c>
      <c s="23" t="s">
        <v>1226</v>
      </c>
      <c s="19" t="s">
        <v>37</v>
      </c>
      <c s="24" t="s">
        <v>1227</v>
      </c>
      <c s="25" t="s">
        <v>120</v>
      </c>
      <c s="26">
        <v>127.49</v>
      </c>
      <c s="26">
        <v>0</v>
      </c>
      <c s="26">
        <f>ROUND(ROUND(H365,2)*ROUND(G365,2),2)</f>
      </c>
      <c r="O365">
        <f>(I365*21)/100</f>
      </c>
      <c t="s">
        <v>12</v>
      </c>
    </row>
    <row r="366" spans="1:5" ht="38.25">
      <c r="A366" s="27" t="s">
        <v>40</v>
      </c>
      <c r="E366" s="28" t="s">
        <v>1419</v>
      </c>
    </row>
    <row r="367" spans="1:5" ht="63.75">
      <c r="A367" s="29" t="s">
        <v>42</v>
      </c>
      <c r="E367" s="30" t="s">
        <v>1420</v>
      </c>
    </row>
    <row r="368" spans="1:5" ht="114.75">
      <c r="A368" t="s">
        <v>43</v>
      </c>
      <c r="E368" s="28" t="s">
        <v>1220</v>
      </c>
    </row>
    <row r="369" spans="1:16" ht="12.75">
      <c r="A369" s="19" t="s">
        <v>35</v>
      </c>
      <c s="23" t="s">
        <v>1139</v>
      </c>
      <c s="23" t="s">
        <v>1230</v>
      </c>
      <c s="19" t="s">
        <v>37</v>
      </c>
      <c s="24" t="s">
        <v>1231</v>
      </c>
      <c s="25" t="s">
        <v>159</v>
      </c>
      <c s="26">
        <v>0.35</v>
      </c>
      <c s="26">
        <v>0</v>
      </c>
      <c s="26">
        <f>ROUND(ROUND(H369,2)*ROUND(G369,2),2)</f>
      </c>
      <c r="O369">
        <f>(I369*21)/100</f>
      </c>
      <c t="s">
        <v>12</v>
      </c>
    </row>
    <row r="370" spans="1:5" ht="38.25">
      <c r="A370" s="27" t="s">
        <v>40</v>
      </c>
      <c r="E370" s="28" t="s">
        <v>1421</v>
      </c>
    </row>
    <row r="371" spans="1:5" ht="12.75">
      <c r="A371" s="29" t="s">
        <v>42</v>
      </c>
      <c r="E371" s="30" t="s">
        <v>1422</v>
      </c>
    </row>
    <row r="372" spans="1:5" ht="114.75">
      <c r="A372" t="s">
        <v>43</v>
      </c>
      <c r="E372" s="28" t="s">
        <v>1233</v>
      </c>
    </row>
    <row r="373" spans="1:16" ht="12.75">
      <c r="A373" s="19" t="s">
        <v>35</v>
      </c>
      <c s="23" t="s">
        <v>1142</v>
      </c>
      <c s="23" t="s">
        <v>1235</v>
      </c>
      <c s="19" t="s">
        <v>186</v>
      </c>
      <c s="24" t="s">
        <v>1236</v>
      </c>
      <c s="25" t="s">
        <v>120</v>
      </c>
      <c s="26">
        <v>21.28</v>
      </c>
      <c s="26">
        <v>0</v>
      </c>
      <c s="26">
        <f>ROUND(ROUND(H373,2)*ROUND(G373,2),2)</f>
      </c>
      <c r="O373">
        <f>(I373*21)/100</f>
      </c>
      <c t="s">
        <v>12</v>
      </c>
    </row>
    <row r="374" spans="1:5" ht="25.5">
      <c r="A374" s="27" t="s">
        <v>40</v>
      </c>
      <c r="E374" s="28" t="s">
        <v>1423</v>
      </c>
    </row>
    <row r="375" spans="1:5" ht="76.5">
      <c r="A375" s="29" t="s">
        <v>42</v>
      </c>
      <c r="E375" s="30" t="s">
        <v>1424</v>
      </c>
    </row>
    <row r="376" spans="1:5" ht="76.5">
      <c r="A376" t="s">
        <v>43</v>
      </c>
      <c r="E376" s="28" t="s">
        <v>1238</v>
      </c>
    </row>
    <row r="377" spans="1:16" ht="12.75">
      <c r="A377" s="19" t="s">
        <v>35</v>
      </c>
      <c s="23" t="s">
        <v>1148</v>
      </c>
      <c s="23" t="s">
        <v>1425</v>
      </c>
      <c s="19" t="s">
        <v>64</v>
      </c>
      <c s="24" t="s">
        <v>1426</v>
      </c>
      <c s="25" t="s">
        <v>90</v>
      </c>
      <c s="26">
        <v>58</v>
      </c>
      <c s="26">
        <v>0</v>
      </c>
      <c s="26">
        <f>ROUND(ROUND(H377,2)*ROUND(G377,2),2)</f>
      </c>
      <c r="O377">
        <f>(I377*21)/100</f>
      </c>
      <c t="s">
        <v>12</v>
      </c>
    </row>
    <row r="378" spans="1:5" ht="38.25">
      <c r="A378" s="27" t="s">
        <v>40</v>
      </c>
      <c r="E378" s="28" t="s">
        <v>1427</v>
      </c>
    </row>
    <row r="379" spans="1:5" ht="12.75">
      <c r="A379" s="29" t="s">
        <v>42</v>
      </c>
      <c r="E379" s="30" t="s">
        <v>37</v>
      </c>
    </row>
    <row r="380" spans="1:5" ht="114.75">
      <c r="A380" t="s">
        <v>43</v>
      </c>
      <c r="E380" s="28" t="s">
        <v>1428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0+O8+O17+O42+O59+O88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1429</v>
      </c>
      <c s="31">
        <f>0+I8+I17+I42+I59+I88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1429</v>
      </c>
      <c s="5"/>
      <c s="14" t="s">
        <v>1430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611.44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1431</v>
      </c>
    </row>
    <row r="11" spans="1:5" ht="12.75">
      <c r="A11" s="29" t="s">
        <v>42</v>
      </c>
      <c r="E11" s="30" t="s">
        <v>1432</v>
      </c>
    </row>
    <row r="12" spans="1:5" ht="140.2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1433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8" ht="12.75" customHeight="1">
      <c r="A17" s="5" t="s">
        <v>33</v>
      </c>
      <c s="5"/>
      <c s="34" t="s">
        <v>18</v>
      </c>
      <c s="5"/>
      <c s="21" t="s">
        <v>87</v>
      </c>
      <c s="5"/>
      <c s="5"/>
      <c s="5"/>
      <c s="35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9" t="s">
        <v>35</v>
      </c>
      <c s="23" t="s">
        <v>21</v>
      </c>
      <c s="23" t="s">
        <v>1434</v>
      </c>
      <c s="19" t="s">
        <v>37</v>
      </c>
      <c s="24" t="s">
        <v>1435</v>
      </c>
      <c s="25" t="s">
        <v>120</v>
      </c>
      <c s="26">
        <v>146.65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63.75">
      <c r="A19" s="27" t="s">
        <v>40</v>
      </c>
      <c r="E19" s="28" t="s">
        <v>1436</v>
      </c>
    </row>
    <row r="20" spans="1:5" ht="38.25">
      <c r="A20" s="29" t="s">
        <v>42</v>
      </c>
      <c r="E20" s="30" t="s">
        <v>1437</v>
      </c>
    </row>
    <row r="21" spans="1:5" ht="318.75">
      <c r="A21" t="s">
        <v>43</v>
      </c>
      <c r="E21" s="28" t="s">
        <v>202</v>
      </c>
    </row>
    <row r="22" spans="1:16" ht="12.75">
      <c r="A22" s="19" t="s">
        <v>35</v>
      </c>
      <c s="23" t="s">
        <v>23</v>
      </c>
      <c s="23" t="s">
        <v>198</v>
      </c>
      <c s="19" t="s">
        <v>37</v>
      </c>
      <c s="24" t="s">
        <v>199</v>
      </c>
      <c s="25" t="s">
        <v>120</v>
      </c>
      <c s="26">
        <v>235.5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63.75">
      <c r="A23" s="27" t="s">
        <v>40</v>
      </c>
      <c r="E23" s="28" t="s">
        <v>1438</v>
      </c>
    </row>
    <row r="24" spans="1:5" ht="51">
      <c r="A24" s="29" t="s">
        <v>42</v>
      </c>
      <c r="E24" s="30" t="s">
        <v>1439</v>
      </c>
    </row>
    <row r="25" spans="1:5" ht="318.75">
      <c r="A25" t="s">
        <v>43</v>
      </c>
      <c r="E25" s="28" t="s">
        <v>202</v>
      </c>
    </row>
    <row r="26" spans="1:16" ht="12.75">
      <c r="A26" s="19" t="s">
        <v>35</v>
      </c>
      <c s="23" t="s">
        <v>25</v>
      </c>
      <c s="23" t="s">
        <v>124</v>
      </c>
      <c s="19" t="s">
        <v>37</v>
      </c>
      <c s="24" t="s">
        <v>125</v>
      </c>
      <c s="25" t="s">
        <v>120</v>
      </c>
      <c s="26">
        <v>382.15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1440</v>
      </c>
    </row>
    <row r="28" spans="1:5" ht="12.75">
      <c r="A28" s="29" t="s">
        <v>42</v>
      </c>
      <c r="E28" s="30" t="s">
        <v>1441</v>
      </c>
    </row>
    <row r="29" spans="1:5" ht="191.25">
      <c r="A29" t="s">
        <v>43</v>
      </c>
      <c r="E29" s="28" t="s">
        <v>128</v>
      </c>
    </row>
    <row r="30" spans="1:16" ht="12.75">
      <c r="A30" s="19" t="s">
        <v>35</v>
      </c>
      <c s="23" t="s">
        <v>27</v>
      </c>
      <c s="23" t="s">
        <v>1442</v>
      </c>
      <c s="19" t="s">
        <v>37</v>
      </c>
      <c s="24" t="s">
        <v>1443</v>
      </c>
      <c s="25" t="s">
        <v>120</v>
      </c>
      <c s="26">
        <v>120.94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38.25">
      <c r="A31" s="27" t="s">
        <v>40</v>
      </c>
      <c r="E31" s="28" t="s">
        <v>1444</v>
      </c>
    </row>
    <row r="32" spans="1:5" ht="51">
      <c r="A32" s="29" t="s">
        <v>42</v>
      </c>
      <c r="E32" s="30" t="s">
        <v>1445</v>
      </c>
    </row>
    <row r="33" spans="1:5" ht="229.5">
      <c r="A33" t="s">
        <v>43</v>
      </c>
      <c r="E33" s="28" t="s">
        <v>1446</v>
      </c>
    </row>
    <row r="34" spans="1:16" ht="12.75">
      <c r="A34" s="19" t="s">
        <v>35</v>
      </c>
      <c s="23" t="s">
        <v>62</v>
      </c>
      <c s="23" t="s">
        <v>212</v>
      </c>
      <c s="19" t="s">
        <v>186</v>
      </c>
      <c s="24" t="s">
        <v>213</v>
      </c>
      <c s="25" t="s">
        <v>120</v>
      </c>
      <c s="26">
        <v>109.21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1447</v>
      </c>
    </row>
    <row r="36" spans="1:5" ht="51">
      <c r="A36" s="29" t="s">
        <v>42</v>
      </c>
      <c r="E36" s="30" t="s">
        <v>1448</v>
      </c>
    </row>
    <row r="37" spans="1:5" ht="293.25">
      <c r="A37" t="s">
        <v>43</v>
      </c>
      <c r="E37" s="28" t="s">
        <v>216</v>
      </c>
    </row>
    <row r="38" spans="1:16" ht="12.75">
      <c r="A38" s="19" t="s">
        <v>35</v>
      </c>
      <c s="23" t="s">
        <v>67</v>
      </c>
      <c s="23" t="s">
        <v>212</v>
      </c>
      <c s="19" t="s">
        <v>191</v>
      </c>
      <c s="24" t="s">
        <v>213</v>
      </c>
      <c s="25" t="s">
        <v>120</v>
      </c>
      <c s="26">
        <v>87.94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38.25">
      <c r="A39" s="27" t="s">
        <v>40</v>
      </c>
      <c r="E39" s="28" t="s">
        <v>1449</v>
      </c>
    </row>
    <row r="40" spans="1:5" ht="38.25">
      <c r="A40" s="29" t="s">
        <v>42</v>
      </c>
      <c r="E40" s="30" t="s">
        <v>1450</v>
      </c>
    </row>
    <row r="41" spans="1:5" ht="293.25">
      <c r="A41" t="s">
        <v>43</v>
      </c>
      <c r="E41" s="28" t="s">
        <v>216</v>
      </c>
    </row>
    <row r="42" spans="1:18" ht="12.75" customHeight="1">
      <c r="A42" s="5" t="s">
        <v>33</v>
      </c>
      <c s="5"/>
      <c s="34" t="s">
        <v>23</v>
      </c>
      <c s="5"/>
      <c s="21" t="s">
        <v>981</v>
      </c>
      <c s="5"/>
      <c s="5"/>
      <c s="5"/>
      <c s="35">
        <f>0+Q42</f>
      </c>
      <c r="O42">
        <f>0+R42</f>
      </c>
      <c r="Q42">
        <f>0+I43+I47+I51+I55</f>
      </c>
      <c>
        <f>0+O43+O47+O51+O55</f>
      </c>
    </row>
    <row r="43" spans="1:16" ht="12.75">
      <c r="A43" s="19" t="s">
        <v>35</v>
      </c>
      <c s="23" t="s">
        <v>30</v>
      </c>
      <c s="23" t="s">
        <v>997</v>
      </c>
      <c s="19" t="s">
        <v>37</v>
      </c>
      <c s="24" t="s">
        <v>998</v>
      </c>
      <c s="25" t="s">
        <v>120</v>
      </c>
      <c s="26">
        <v>1.29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25.5">
      <c r="A44" s="27" t="s">
        <v>40</v>
      </c>
      <c r="E44" s="28" t="s">
        <v>1451</v>
      </c>
    </row>
    <row r="45" spans="1:5" ht="12.75">
      <c r="A45" s="29" t="s">
        <v>42</v>
      </c>
      <c r="E45" s="30" t="s">
        <v>1452</v>
      </c>
    </row>
    <row r="46" spans="1:5" ht="369.75">
      <c r="A46" t="s">
        <v>43</v>
      </c>
      <c r="E46" s="28" t="s">
        <v>973</v>
      </c>
    </row>
    <row r="47" spans="1:16" ht="12.75">
      <c r="A47" s="19" t="s">
        <v>35</v>
      </c>
      <c s="23" t="s">
        <v>32</v>
      </c>
      <c s="23" t="s">
        <v>1453</v>
      </c>
      <c s="19" t="s">
        <v>37</v>
      </c>
      <c s="24" t="s">
        <v>1454</v>
      </c>
      <c s="25" t="s">
        <v>120</v>
      </c>
      <c s="26">
        <v>8.75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25.5">
      <c r="A48" s="27" t="s">
        <v>40</v>
      </c>
      <c r="E48" s="28" t="s">
        <v>1455</v>
      </c>
    </row>
    <row r="49" spans="1:5" ht="12.75">
      <c r="A49" s="29" t="s">
        <v>42</v>
      </c>
      <c r="E49" s="30" t="s">
        <v>1456</v>
      </c>
    </row>
    <row r="50" spans="1:5" ht="38.25">
      <c r="A50" t="s">
        <v>43</v>
      </c>
      <c r="E50" s="28" t="s">
        <v>899</v>
      </c>
    </row>
    <row r="51" spans="1:16" ht="12.75">
      <c r="A51" s="19" t="s">
        <v>35</v>
      </c>
      <c s="23" t="s">
        <v>117</v>
      </c>
      <c s="23" t="s">
        <v>1457</v>
      </c>
      <c s="19" t="s">
        <v>37</v>
      </c>
      <c s="24" t="s">
        <v>1458</v>
      </c>
      <c s="25" t="s">
        <v>120</v>
      </c>
      <c s="26">
        <v>16.92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25.5">
      <c r="A52" s="27" t="s">
        <v>40</v>
      </c>
      <c r="E52" s="28" t="s">
        <v>1459</v>
      </c>
    </row>
    <row r="53" spans="1:5" ht="38.25">
      <c r="A53" s="29" t="s">
        <v>42</v>
      </c>
      <c r="E53" s="30" t="s">
        <v>1460</v>
      </c>
    </row>
    <row r="54" spans="1:5" ht="38.25">
      <c r="A54" t="s">
        <v>43</v>
      </c>
      <c r="E54" s="28" t="s">
        <v>899</v>
      </c>
    </row>
    <row r="55" spans="1:16" ht="12.75">
      <c r="A55" s="19" t="s">
        <v>35</v>
      </c>
      <c s="23" t="s">
        <v>123</v>
      </c>
      <c s="23" t="s">
        <v>1056</v>
      </c>
      <c s="19" t="s">
        <v>37</v>
      </c>
      <c s="24" t="s">
        <v>1057</v>
      </c>
      <c s="25" t="s">
        <v>120</v>
      </c>
      <c s="26">
        <v>0.6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25.5">
      <c r="A56" s="27" t="s">
        <v>40</v>
      </c>
      <c r="E56" s="28" t="s">
        <v>1461</v>
      </c>
    </row>
    <row r="57" spans="1:5" ht="12.75">
      <c r="A57" s="29" t="s">
        <v>42</v>
      </c>
      <c r="E57" s="30" t="s">
        <v>1462</v>
      </c>
    </row>
    <row r="58" spans="1:5" ht="102">
      <c r="A58" t="s">
        <v>43</v>
      </c>
      <c r="E58" s="28" t="s">
        <v>1463</v>
      </c>
    </row>
    <row r="59" spans="1:18" ht="12.75" customHeight="1">
      <c r="A59" s="5" t="s">
        <v>33</v>
      </c>
      <c s="5"/>
      <c s="34" t="s">
        <v>67</v>
      </c>
      <c s="5"/>
      <c s="21" t="s">
        <v>341</v>
      </c>
      <c s="5"/>
      <c s="5"/>
      <c s="5"/>
      <c s="35">
        <f>0+Q59</f>
      </c>
      <c r="O59">
        <f>0+R59</f>
      </c>
      <c r="Q59">
        <f>0+I60+I64+I68+I72+I76+I80+I84</f>
      </c>
      <c>
        <f>0+O60+O64+O68+O72+O76+O80+O84</f>
      </c>
    </row>
    <row r="60" spans="1:16" ht="12.75">
      <c r="A60" s="19" t="s">
        <v>35</v>
      </c>
      <c s="23" t="s">
        <v>129</v>
      </c>
      <c s="23" t="s">
        <v>1134</v>
      </c>
      <c s="19" t="s">
        <v>37</v>
      </c>
      <c s="24" t="s">
        <v>1135</v>
      </c>
      <c s="25" t="s">
        <v>182</v>
      </c>
      <c s="26">
        <v>43</v>
      </c>
      <c s="26">
        <v>0</v>
      </c>
      <c s="26">
        <f>ROUND(ROUND(H60,2)*ROUND(G60,2),2)</f>
      </c>
      <c r="O60">
        <f>(I60*21)/100</f>
      </c>
      <c t="s">
        <v>12</v>
      </c>
    </row>
    <row r="61" spans="1:5" ht="38.25">
      <c r="A61" s="27" t="s">
        <v>40</v>
      </c>
      <c r="E61" s="28" t="s">
        <v>1464</v>
      </c>
    </row>
    <row r="62" spans="1:5" ht="12.75">
      <c r="A62" s="29" t="s">
        <v>42</v>
      </c>
      <c r="E62" s="30" t="s">
        <v>1465</v>
      </c>
    </row>
    <row r="63" spans="1:5" ht="255">
      <c r="A63" t="s">
        <v>43</v>
      </c>
      <c r="E63" s="28" t="s">
        <v>1138</v>
      </c>
    </row>
    <row r="64" spans="1:16" ht="12.75">
      <c r="A64" s="19" t="s">
        <v>35</v>
      </c>
      <c s="23" t="s">
        <v>135</v>
      </c>
      <c s="23" t="s">
        <v>1466</v>
      </c>
      <c s="19" t="s">
        <v>37</v>
      </c>
      <c s="24" t="s">
        <v>1467</v>
      </c>
      <c s="25" t="s">
        <v>182</v>
      </c>
      <c s="26">
        <v>118.7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38.25">
      <c r="A65" s="27" t="s">
        <v>40</v>
      </c>
      <c r="E65" s="28" t="s">
        <v>1468</v>
      </c>
    </row>
    <row r="66" spans="1:5" ht="12.75">
      <c r="A66" s="29" t="s">
        <v>42</v>
      </c>
      <c r="E66" s="30" t="s">
        <v>1469</v>
      </c>
    </row>
    <row r="67" spans="1:5" ht="255">
      <c r="A67" t="s">
        <v>43</v>
      </c>
      <c r="E67" s="28" t="s">
        <v>1138</v>
      </c>
    </row>
    <row r="68" spans="1:16" ht="12.75">
      <c r="A68" s="19" t="s">
        <v>35</v>
      </c>
      <c s="23" t="s">
        <v>141</v>
      </c>
      <c s="23" t="s">
        <v>1470</v>
      </c>
      <c s="19" t="s">
        <v>37</v>
      </c>
      <c s="24" t="s">
        <v>1471</v>
      </c>
      <c s="25" t="s">
        <v>77</v>
      </c>
      <c s="26">
        <v>8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51">
      <c r="A69" s="27" t="s">
        <v>40</v>
      </c>
      <c r="E69" s="28" t="s">
        <v>1472</v>
      </c>
    </row>
    <row r="70" spans="1:5" ht="12.75">
      <c r="A70" s="29" t="s">
        <v>42</v>
      </c>
      <c r="E70" s="30" t="s">
        <v>37</v>
      </c>
    </row>
    <row r="71" spans="1:5" ht="242.25">
      <c r="A71" t="s">
        <v>43</v>
      </c>
      <c r="E71" s="28" t="s">
        <v>1473</v>
      </c>
    </row>
    <row r="72" spans="1:16" ht="12.75">
      <c r="A72" s="19" t="s">
        <v>35</v>
      </c>
      <c s="23" t="s">
        <v>146</v>
      </c>
      <c s="23" t="s">
        <v>1474</v>
      </c>
      <c s="19" t="s">
        <v>37</v>
      </c>
      <c s="24" t="s">
        <v>1475</v>
      </c>
      <c s="25" t="s">
        <v>77</v>
      </c>
      <c s="26">
        <v>8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38.25">
      <c r="A73" s="27" t="s">
        <v>40</v>
      </c>
      <c r="E73" s="28" t="s">
        <v>1476</v>
      </c>
    </row>
    <row r="74" spans="1:5" ht="12.75">
      <c r="A74" s="29" t="s">
        <v>42</v>
      </c>
      <c r="E74" s="30" t="s">
        <v>37</v>
      </c>
    </row>
    <row r="75" spans="1:5" ht="76.5">
      <c r="A75" t="s">
        <v>43</v>
      </c>
      <c r="E75" s="28" t="s">
        <v>1477</v>
      </c>
    </row>
    <row r="76" spans="1:16" ht="12.75">
      <c r="A76" s="19" t="s">
        <v>35</v>
      </c>
      <c s="23" t="s">
        <v>151</v>
      </c>
      <c s="23" t="s">
        <v>1478</v>
      </c>
      <c s="19" t="s">
        <v>37</v>
      </c>
      <c s="24" t="s">
        <v>1479</v>
      </c>
      <c s="25" t="s">
        <v>77</v>
      </c>
      <c s="26">
        <v>1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1480</v>
      </c>
    </row>
    <row r="78" spans="1:5" ht="12.75">
      <c r="A78" s="29" t="s">
        <v>42</v>
      </c>
      <c r="E78" s="30" t="s">
        <v>37</v>
      </c>
    </row>
    <row r="79" spans="1:5" ht="25.5">
      <c r="A79" t="s">
        <v>43</v>
      </c>
      <c r="E79" s="28" t="s">
        <v>1481</v>
      </c>
    </row>
    <row r="80" spans="1:16" ht="12.75">
      <c r="A80" s="19" t="s">
        <v>35</v>
      </c>
      <c s="23" t="s">
        <v>232</v>
      </c>
      <c s="23" t="s">
        <v>1482</v>
      </c>
      <c s="19" t="s">
        <v>37</v>
      </c>
      <c s="24" t="s">
        <v>1483</v>
      </c>
      <c s="25" t="s">
        <v>77</v>
      </c>
      <c s="26">
        <v>2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25.5">
      <c r="A81" s="27" t="s">
        <v>40</v>
      </c>
      <c r="E81" s="28" t="s">
        <v>1484</v>
      </c>
    </row>
    <row r="82" spans="1:5" ht="12.75">
      <c r="A82" s="29" t="s">
        <v>42</v>
      </c>
      <c r="E82" s="30" t="s">
        <v>37</v>
      </c>
    </row>
    <row r="83" spans="1:5" ht="51">
      <c r="A83" t="s">
        <v>43</v>
      </c>
      <c r="E83" s="28" t="s">
        <v>1485</v>
      </c>
    </row>
    <row r="84" spans="1:16" ht="12.75">
      <c r="A84" s="19" t="s">
        <v>35</v>
      </c>
      <c s="23" t="s">
        <v>237</v>
      </c>
      <c s="23" t="s">
        <v>1486</v>
      </c>
      <c s="19" t="s">
        <v>37</v>
      </c>
      <c s="24" t="s">
        <v>1487</v>
      </c>
      <c s="25" t="s">
        <v>182</v>
      </c>
      <c s="26">
        <v>118.7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25.5">
      <c r="A85" s="27" t="s">
        <v>40</v>
      </c>
      <c r="E85" s="28" t="s">
        <v>1488</v>
      </c>
    </row>
    <row r="86" spans="1:5" ht="12.75">
      <c r="A86" s="29" t="s">
        <v>42</v>
      </c>
      <c r="E86" s="30" t="s">
        <v>37</v>
      </c>
    </row>
    <row r="87" spans="1:5" ht="51">
      <c r="A87" t="s">
        <v>43</v>
      </c>
      <c r="E87" s="28" t="s">
        <v>1489</v>
      </c>
    </row>
    <row r="88" spans="1:18" ht="12.75" customHeight="1">
      <c r="A88" s="5" t="s">
        <v>33</v>
      </c>
      <c s="5"/>
      <c s="34" t="s">
        <v>30</v>
      </c>
      <c s="5"/>
      <c s="21" t="s">
        <v>370</v>
      </c>
      <c s="5"/>
      <c s="5"/>
      <c s="5"/>
      <c s="35">
        <f>0+Q88</f>
      </c>
      <c r="O88">
        <f>0+R88</f>
      </c>
      <c r="Q88">
        <f>0+I89+I93</f>
      </c>
      <c>
        <f>0+O89+O93</f>
      </c>
    </row>
    <row r="89" spans="1:16" ht="12.75">
      <c r="A89" s="19" t="s">
        <v>35</v>
      </c>
      <c s="23" t="s">
        <v>243</v>
      </c>
      <c s="23" t="s">
        <v>1490</v>
      </c>
      <c s="19" t="s">
        <v>37</v>
      </c>
      <c s="24" t="s">
        <v>1491</v>
      </c>
      <c s="25" t="s">
        <v>182</v>
      </c>
      <c s="26">
        <v>3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12.75">
      <c r="A90" s="27" t="s">
        <v>40</v>
      </c>
      <c r="E90" s="28" t="s">
        <v>1492</v>
      </c>
    </row>
    <row r="91" spans="1:5" ht="12.75">
      <c r="A91" s="29" t="s">
        <v>42</v>
      </c>
      <c r="E91" s="30" t="s">
        <v>37</v>
      </c>
    </row>
    <row r="92" spans="1:5" ht="76.5">
      <c r="A92" t="s">
        <v>43</v>
      </c>
      <c r="E92" s="28" t="s">
        <v>1493</v>
      </c>
    </row>
    <row r="93" spans="1:16" ht="12.75">
      <c r="A93" s="19" t="s">
        <v>35</v>
      </c>
      <c s="23" t="s">
        <v>249</v>
      </c>
      <c s="23" t="s">
        <v>1494</v>
      </c>
      <c s="19" t="s">
        <v>37</v>
      </c>
      <c s="24" t="s">
        <v>1495</v>
      </c>
      <c s="25" t="s">
        <v>77</v>
      </c>
      <c s="26">
        <v>1</v>
      </c>
      <c s="26">
        <v>0</v>
      </c>
      <c s="26">
        <f>ROUND(ROUND(H93,2)*ROUND(G93,2),2)</f>
      </c>
      <c r="O93">
        <f>(I93*21)/100</f>
      </c>
      <c t="s">
        <v>12</v>
      </c>
    </row>
    <row r="94" spans="1:5" ht="25.5">
      <c r="A94" s="27" t="s">
        <v>40</v>
      </c>
      <c r="E94" s="28" t="s">
        <v>205</v>
      </c>
    </row>
    <row r="95" spans="1:5" ht="12.75">
      <c r="A95" s="29" t="s">
        <v>42</v>
      </c>
      <c r="E95" s="30" t="s">
        <v>37</v>
      </c>
    </row>
    <row r="96" spans="1:5" ht="89.25">
      <c r="A96" t="s">
        <v>43</v>
      </c>
      <c r="E96" s="28" t="s">
        <v>1496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0+O8+O21+O38+O43+O52+O85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1497</v>
      </c>
      <c s="31">
        <f>0+I8+I21+I38+I43+I52+I85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1497</v>
      </c>
      <c s="5"/>
      <c s="14" t="s">
        <v>1498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261.47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1499</v>
      </c>
    </row>
    <row r="11" spans="1:5" ht="25.5">
      <c r="A11" s="29" t="s">
        <v>42</v>
      </c>
      <c r="E11" s="30" t="s">
        <v>1500</v>
      </c>
    </row>
    <row r="12" spans="1:5" ht="140.2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1501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55</v>
      </c>
      <c s="19" t="s">
        <v>64</v>
      </c>
      <c s="24" t="s">
        <v>57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1502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8" ht="12.75" customHeight="1">
      <c r="A21" s="5" t="s">
        <v>33</v>
      </c>
      <c s="5"/>
      <c s="34" t="s">
        <v>18</v>
      </c>
      <c s="5"/>
      <c s="21" t="s">
        <v>87</v>
      </c>
      <c s="5"/>
      <c s="5"/>
      <c s="5"/>
      <c s="35">
        <f>0+Q21</f>
      </c>
      <c r="O21">
        <f>0+R21</f>
      </c>
      <c r="Q21">
        <f>0+I22+I26+I30+I34</f>
      </c>
      <c>
        <f>0+O22+O26+O30+O34</f>
      </c>
    </row>
    <row r="22" spans="1:16" ht="12.75">
      <c r="A22" s="19" t="s">
        <v>35</v>
      </c>
      <c s="23" t="s">
        <v>23</v>
      </c>
      <c s="23" t="s">
        <v>198</v>
      </c>
      <c s="19" t="s">
        <v>37</v>
      </c>
      <c s="24" t="s">
        <v>199</v>
      </c>
      <c s="25" t="s">
        <v>120</v>
      </c>
      <c s="26">
        <v>163.42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51">
      <c r="A23" s="27" t="s">
        <v>40</v>
      </c>
      <c r="E23" s="28" t="s">
        <v>1503</v>
      </c>
    </row>
    <row r="24" spans="1:5" ht="63.75">
      <c r="A24" s="29" t="s">
        <v>42</v>
      </c>
      <c r="E24" s="30" t="s">
        <v>1504</v>
      </c>
    </row>
    <row r="25" spans="1:5" ht="318.75">
      <c r="A25" t="s">
        <v>43</v>
      </c>
      <c r="E25" s="28" t="s">
        <v>202</v>
      </c>
    </row>
    <row r="26" spans="1:16" ht="12.75">
      <c r="A26" s="19" t="s">
        <v>35</v>
      </c>
      <c s="23" t="s">
        <v>25</v>
      </c>
      <c s="23" t="s">
        <v>124</v>
      </c>
      <c s="19" t="s">
        <v>37</v>
      </c>
      <c s="24" t="s">
        <v>125</v>
      </c>
      <c s="25" t="s">
        <v>120</v>
      </c>
      <c s="26">
        <v>163.42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1505</v>
      </c>
    </row>
    <row r="28" spans="1:5" ht="12.75">
      <c r="A28" s="29" t="s">
        <v>42</v>
      </c>
      <c r="E28" s="30" t="s">
        <v>1506</v>
      </c>
    </row>
    <row r="29" spans="1:5" ht="191.25">
      <c r="A29" t="s">
        <v>43</v>
      </c>
      <c r="E29" s="28" t="s">
        <v>128</v>
      </c>
    </row>
    <row r="30" spans="1:16" ht="12.75">
      <c r="A30" s="19" t="s">
        <v>35</v>
      </c>
      <c s="23" t="s">
        <v>27</v>
      </c>
      <c s="23" t="s">
        <v>1442</v>
      </c>
      <c s="19" t="s">
        <v>37</v>
      </c>
      <c s="24" t="s">
        <v>1443</v>
      </c>
      <c s="25" t="s">
        <v>120</v>
      </c>
      <c s="26">
        <v>105.97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38.25">
      <c r="A31" s="27" t="s">
        <v>40</v>
      </c>
      <c r="E31" s="28" t="s">
        <v>1507</v>
      </c>
    </row>
    <row r="32" spans="1:5" ht="51">
      <c r="A32" s="29" t="s">
        <v>42</v>
      </c>
      <c r="E32" s="30" t="s">
        <v>1508</v>
      </c>
    </row>
    <row r="33" spans="1:5" ht="229.5">
      <c r="A33" t="s">
        <v>43</v>
      </c>
      <c r="E33" s="28" t="s">
        <v>1446</v>
      </c>
    </row>
    <row r="34" spans="1:16" ht="12.75">
      <c r="A34" s="19" t="s">
        <v>35</v>
      </c>
      <c s="23" t="s">
        <v>62</v>
      </c>
      <c s="23" t="s">
        <v>212</v>
      </c>
      <c s="19" t="s">
        <v>37</v>
      </c>
      <c s="24" t="s">
        <v>213</v>
      </c>
      <c s="25" t="s">
        <v>120</v>
      </c>
      <c s="26">
        <v>55.61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1509</v>
      </c>
    </row>
    <row r="36" spans="1:5" ht="38.25">
      <c r="A36" s="29" t="s">
        <v>42</v>
      </c>
      <c r="E36" s="30" t="s">
        <v>1510</v>
      </c>
    </row>
    <row r="37" spans="1:5" ht="293.25">
      <c r="A37" t="s">
        <v>43</v>
      </c>
      <c r="E37" s="28" t="s">
        <v>216</v>
      </c>
    </row>
    <row r="38" spans="1:18" ht="12.75" customHeight="1">
      <c r="A38" s="5" t="s">
        <v>33</v>
      </c>
      <c s="5"/>
      <c s="34" t="s">
        <v>23</v>
      </c>
      <c s="5"/>
      <c s="21" t="s">
        <v>981</v>
      </c>
      <c s="5"/>
      <c s="5"/>
      <c s="5"/>
      <c s="35">
        <f>0+Q38</f>
      </c>
      <c r="O38">
        <f>0+R38</f>
      </c>
      <c r="Q38">
        <f>0+I39</f>
      </c>
      <c>
        <f>0+O39</f>
      </c>
    </row>
    <row r="39" spans="1:16" ht="12.75">
      <c r="A39" s="19" t="s">
        <v>35</v>
      </c>
      <c s="23" t="s">
        <v>67</v>
      </c>
      <c s="23" t="s">
        <v>1457</v>
      </c>
      <c s="19" t="s">
        <v>37</v>
      </c>
      <c s="24" t="s">
        <v>1458</v>
      </c>
      <c s="25" t="s">
        <v>120</v>
      </c>
      <c s="26">
        <v>14.22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25.5">
      <c r="A40" s="27" t="s">
        <v>40</v>
      </c>
      <c r="E40" s="28" t="s">
        <v>1511</v>
      </c>
    </row>
    <row r="41" spans="1:5" ht="38.25">
      <c r="A41" s="29" t="s">
        <v>42</v>
      </c>
      <c r="E41" s="30" t="s">
        <v>1512</v>
      </c>
    </row>
    <row r="42" spans="1:5" ht="38.25">
      <c r="A42" t="s">
        <v>43</v>
      </c>
      <c r="E42" s="28" t="s">
        <v>899</v>
      </c>
    </row>
    <row r="43" spans="1:18" ht="12.75" customHeight="1">
      <c r="A43" s="5" t="s">
        <v>33</v>
      </c>
      <c s="5"/>
      <c s="34" t="s">
        <v>62</v>
      </c>
      <c s="5"/>
      <c s="21" t="s">
        <v>1080</v>
      </c>
      <c s="5"/>
      <c s="5"/>
      <c s="5"/>
      <c s="35">
        <f>0+Q43</f>
      </c>
      <c r="O43">
        <f>0+R43</f>
      </c>
      <c r="Q43">
        <f>0+I44+I48</f>
      </c>
      <c>
        <f>0+O44+O48</f>
      </c>
    </row>
    <row r="44" spans="1:16" ht="12.75">
      <c r="A44" s="19" t="s">
        <v>35</v>
      </c>
      <c s="23" t="s">
        <v>30</v>
      </c>
      <c s="23" t="s">
        <v>1513</v>
      </c>
      <c s="19" t="s">
        <v>37</v>
      </c>
      <c s="24" t="s">
        <v>1514</v>
      </c>
      <c s="25" t="s">
        <v>90</v>
      </c>
      <c s="26">
        <v>8.79</v>
      </c>
      <c s="26">
        <v>0</v>
      </c>
      <c s="26">
        <f>ROUND(ROUND(H44,2)*ROUND(G44,2),2)</f>
      </c>
      <c r="O44">
        <f>(I44*21)/100</f>
      </c>
      <c t="s">
        <v>12</v>
      </c>
    </row>
    <row r="45" spans="1:5" ht="38.25">
      <c r="A45" s="27" t="s">
        <v>40</v>
      </c>
      <c r="E45" s="28" t="s">
        <v>1515</v>
      </c>
    </row>
    <row r="46" spans="1:5" ht="12.75">
      <c r="A46" s="29" t="s">
        <v>42</v>
      </c>
      <c r="E46" s="30" t="s">
        <v>1516</v>
      </c>
    </row>
    <row r="47" spans="1:5" ht="63.75">
      <c r="A47" t="s">
        <v>43</v>
      </c>
      <c r="E47" s="28" t="s">
        <v>1517</v>
      </c>
    </row>
    <row r="48" spans="1:16" ht="12.75">
      <c r="A48" s="19" t="s">
        <v>35</v>
      </c>
      <c s="23" t="s">
        <v>32</v>
      </c>
      <c s="23" t="s">
        <v>1518</v>
      </c>
      <c s="19" t="s">
        <v>37</v>
      </c>
      <c s="24" t="s">
        <v>1519</v>
      </c>
      <c s="25" t="s">
        <v>77</v>
      </c>
      <c s="26">
        <v>4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38.25">
      <c r="A49" s="27" t="s">
        <v>40</v>
      </c>
      <c r="E49" s="28" t="s">
        <v>1520</v>
      </c>
    </row>
    <row r="50" spans="1:5" ht="12.75">
      <c r="A50" s="29" t="s">
        <v>42</v>
      </c>
      <c r="E50" s="30" t="s">
        <v>37</v>
      </c>
    </row>
    <row r="51" spans="1:5" ht="204">
      <c r="A51" t="s">
        <v>43</v>
      </c>
      <c r="E51" s="28" t="s">
        <v>1521</v>
      </c>
    </row>
    <row r="52" spans="1:18" ht="12.75" customHeight="1">
      <c r="A52" s="5" t="s">
        <v>33</v>
      </c>
      <c s="5"/>
      <c s="34" t="s">
        <v>67</v>
      </c>
      <c s="5"/>
      <c s="21" t="s">
        <v>341</v>
      </c>
      <c s="5"/>
      <c s="5"/>
      <c s="5"/>
      <c s="35">
        <f>0+Q52</f>
      </c>
      <c r="O52">
        <f>0+R52</f>
      </c>
      <c r="Q52">
        <f>0+I53+I57+I61+I65+I69+I73+I77+I81</f>
      </c>
      <c>
        <f>0+O53+O57+O61+O65+O69+O73+O77+O81</f>
      </c>
    </row>
    <row r="53" spans="1:16" ht="12.75">
      <c r="A53" s="19" t="s">
        <v>35</v>
      </c>
      <c s="23" t="s">
        <v>117</v>
      </c>
      <c s="23" t="s">
        <v>1522</v>
      </c>
      <c s="19" t="s">
        <v>37</v>
      </c>
      <c s="24" t="s">
        <v>1523</v>
      </c>
      <c s="25" t="s">
        <v>182</v>
      </c>
      <c s="26">
        <v>24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25.5">
      <c r="A54" s="27" t="s">
        <v>40</v>
      </c>
      <c r="E54" s="28" t="s">
        <v>1524</v>
      </c>
    </row>
    <row r="55" spans="1:5" ht="12.75">
      <c r="A55" s="29" t="s">
        <v>42</v>
      </c>
      <c r="E55" s="30" t="s">
        <v>1525</v>
      </c>
    </row>
    <row r="56" spans="1:5" ht="255">
      <c r="A56" t="s">
        <v>43</v>
      </c>
      <c r="E56" s="28" t="s">
        <v>1526</v>
      </c>
    </row>
    <row r="57" spans="1:16" ht="12.75">
      <c r="A57" s="19" t="s">
        <v>35</v>
      </c>
      <c s="23" t="s">
        <v>123</v>
      </c>
      <c s="23" t="s">
        <v>1527</v>
      </c>
      <c s="19" t="s">
        <v>37</v>
      </c>
      <c s="24" t="s">
        <v>1528</v>
      </c>
      <c s="25" t="s">
        <v>182</v>
      </c>
      <c s="26">
        <v>216.35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38.25">
      <c r="A58" s="27" t="s">
        <v>40</v>
      </c>
      <c r="E58" s="28" t="s">
        <v>1529</v>
      </c>
    </row>
    <row r="59" spans="1:5" ht="12.75">
      <c r="A59" s="29" t="s">
        <v>42</v>
      </c>
      <c r="E59" s="30" t="s">
        <v>1530</v>
      </c>
    </row>
    <row r="60" spans="1:5" ht="255">
      <c r="A60" t="s">
        <v>43</v>
      </c>
      <c r="E60" s="28" t="s">
        <v>1531</v>
      </c>
    </row>
    <row r="61" spans="1:16" ht="12.75">
      <c r="A61" s="19" t="s">
        <v>35</v>
      </c>
      <c s="23" t="s">
        <v>129</v>
      </c>
      <c s="23" t="s">
        <v>1532</v>
      </c>
      <c s="19" t="s">
        <v>37</v>
      </c>
      <c s="24" t="s">
        <v>1533</v>
      </c>
      <c s="25" t="s">
        <v>182</v>
      </c>
      <c s="26">
        <v>24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25.5">
      <c r="A62" s="27" t="s">
        <v>40</v>
      </c>
      <c r="E62" s="28" t="s">
        <v>1534</v>
      </c>
    </row>
    <row r="63" spans="1:5" ht="12.75">
      <c r="A63" s="29" t="s">
        <v>42</v>
      </c>
      <c r="E63" s="30" t="s">
        <v>1535</v>
      </c>
    </row>
    <row r="64" spans="1:5" ht="51">
      <c r="A64" t="s">
        <v>43</v>
      </c>
      <c r="E64" s="28" t="s">
        <v>1536</v>
      </c>
    </row>
    <row r="65" spans="1:16" ht="12.75">
      <c r="A65" s="19" t="s">
        <v>35</v>
      </c>
      <c s="23" t="s">
        <v>135</v>
      </c>
      <c s="23" t="s">
        <v>1537</v>
      </c>
      <c s="19" t="s">
        <v>37</v>
      </c>
      <c s="24" t="s">
        <v>1538</v>
      </c>
      <c s="25" t="s">
        <v>958</v>
      </c>
      <c s="26">
        <v>86.8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25.5">
      <c r="A66" s="27" t="s">
        <v>40</v>
      </c>
      <c r="E66" s="28" t="s">
        <v>1539</v>
      </c>
    </row>
    <row r="67" spans="1:5" ht="12.75">
      <c r="A67" s="29" t="s">
        <v>42</v>
      </c>
      <c r="E67" s="30" t="s">
        <v>37</v>
      </c>
    </row>
    <row r="68" spans="1:5" ht="409.5">
      <c r="A68" t="s">
        <v>43</v>
      </c>
      <c r="E68" s="28" t="s">
        <v>1540</v>
      </c>
    </row>
    <row r="69" spans="1:16" ht="12.75">
      <c r="A69" s="19" t="s">
        <v>35</v>
      </c>
      <c s="23" t="s">
        <v>141</v>
      </c>
      <c s="23" t="s">
        <v>1541</v>
      </c>
      <c s="19" t="s">
        <v>37</v>
      </c>
      <c s="24" t="s">
        <v>1542</v>
      </c>
      <c s="25" t="s">
        <v>182</v>
      </c>
      <c s="26">
        <v>216.35</v>
      </c>
      <c s="26">
        <v>0</v>
      </c>
      <c s="26">
        <f>ROUND(ROUND(H69,2)*ROUND(G69,2),2)</f>
      </c>
      <c r="O69">
        <f>(I69*21)/100</f>
      </c>
      <c t="s">
        <v>12</v>
      </c>
    </row>
    <row r="70" spans="1:5" ht="25.5">
      <c r="A70" s="27" t="s">
        <v>40</v>
      </c>
      <c r="E70" s="28" t="s">
        <v>1543</v>
      </c>
    </row>
    <row r="71" spans="1:5" ht="12.75">
      <c r="A71" s="29" t="s">
        <v>42</v>
      </c>
      <c r="E71" s="30" t="s">
        <v>37</v>
      </c>
    </row>
    <row r="72" spans="1:5" ht="51">
      <c r="A72" t="s">
        <v>43</v>
      </c>
      <c r="E72" s="28" t="s">
        <v>1544</v>
      </c>
    </row>
    <row r="73" spans="1:16" ht="12.75">
      <c r="A73" s="19" t="s">
        <v>35</v>
      </c>
      <c s="23" t="s">
        <v>146</v>
      </c>
      <c s="23" t="s">
        <v>1545</v>
      </c>
      <c s="19" t="s">
        <v>37</v>
      </c>
      <c s="24" t="s">
        <v>1546</v>
      </c>
      <c s="25" t="s">
        <v>182</v>
      </c>
      <c s="26">
        <v>157.91</v>
      </c>
      <c s="26">
        <v>0</v>
      </c>
      <c s="26">
        <f>ROUND(ROUND(H73,2)*ROUND(G73,2),2)</f>
      </c>
      <c r="O73">
        <f>(I73*21)/100</f>
      </c>
      <c t="s">
        <v>12</v>
      </c>
    </row>
    <row r="74" spans="1:5" ht="25.5">
      <c r="A74" s="27" t="s">
        <v>40</v>
      </c>
      <c r="E74" s="28" t="s">
        <v>1547</v>
      </c>
    </row>
    <row r="75" spans="1:5" ht="12.75">
      <c r="A75" s="29" t="s">
        <v>42</v>
      </c>
      <c r="E75" s="30" t="s">
        <v>1548</v>
      </c>
    </row>
    <row r="76" spans="1:5" ht="38.25">
      <c r="A76" t="s">
        <v>43</v>
      </c>
      <c r="E76" s="28" t="s">
        <v>1549</v>
      </c>
    </row>
    <row r="77" spans="1:16" ht="12.75">
      <c r="A77" s="19" t="s">
        <v>35</v>
      </c>
      <c s="23" t="s">
        <v>151</v>
      </c>
      <c s="23" t="s">
        <v>1550</v>
      </c>
      <c s="19" t="s">
        <v>37</v>
      </c>
      <c s="24" t="s">
        <v>1551</v>
      </c>
      <c s="25" t="s">
        <v>77</v>
      </c>
      <c s="26">
        <v>6</v>
      </c>
      <c s="26">
        <v>0</v>
      </c>
      <c s="26">
        <f>ROUND(ROUND(H77,2)*ROUND(G77,2),2)</f>
      </c>
      <c r="O77">
        <f>(I77*21)/100</f>
      </c>
      <c t="s">
        <v>12</v>
      </c>
    </row>
    <row r="78" spans="1:5" ht="38.25">
      <c r="A78" s="27" t="s">
        <v>40</v>
      </c>
      <c r="E78" s="28" t="s">
        <v>1552</v>
      </c>
    </row>
    <row r="79" spans="1:5" ht="12.75">
      <c r="A79" s="29" t="s">
        <v>42</v>
      </c>
      <c r="E79" s="30" t="s">
        <v>37</v>
      </c>
    </row>
    <row r="80" spans="1:5" ht="51">
      <c r="A80" t="s">
        <v>43</v>
      </c>
      <c r="E80" s="28" t="s">
        <v>1485</v>
      </c>
    </row>
    <row r="81" spans="1:16" ht="12.75">
      <c r="A81" s="19" t="s">
        <v>35</v>
      </c>
      <c s="23" t="s">
        <v>232</v>
      </c>
      <c s="23" t="s">
        <v>1553</v>
      </c>
      <c s="19" t="s">
        <v>37</v>
      </c>
      <c s="24" t="s">
        <v>1554</v>
      </c>
      <c s="25" t="s">
        <v>182</v>
      </c>
      <c s="26">
        <v>432.7</v>
      </c>
      <c s="26">
        <v>0</v>
      </c>
      <c s="26">
        <f>ROUND(ROUND(H81,2)*ROUND(G81,2),2)</f>
      </c>
      <c r="O81">
        <f>(I81*21)/100</f>
      </c>
      <c t="s">
        <v>12</v>
      </c>
    </row>
    <row r="82" spans="1:5" ht="12.75">
      <c r="A82" s="27" t="s">
        <v>40</v>
      </c>
      <c r="E82" s="28" t="s">
        <v>37</v>
      </c>
    </row>
    <row r="83" spans="1:5" ht="25.5">
      <c r="A83" s="29" t="s">
        <v>42</v>
      </c>
      <c r="E83" s="30" t="s">
        <v>1555</v>
      </c>
    </row>
    <row r="84" spans="1:5" ht="51">
      <c r="A84" t="s">
        <v>43</v>
      </c>
      <c r="E84" s="28" t="s">
        <v>1489</v>
      </c>
    </row>
    <row r="85" spans="1:18" ht="12.75" customHeight="1">
      <c r="A85" s="5" t="s">
        <v>33</v>
      </c>
      <c s="5"/>
      <c s="34" t="s">
        <v>30</v>
      </c>
      <c s="5"/>
      <c s="21" t="s">
        <v>370</v>
      </c>
      <c s="5"/>
      <c s="5"/>
      <c s="5"/>
      <c s="35">
        <f>0+Q85</f>
      </c>
      <c r="O85">
        <f>0+R85</f>
      </c>
      <c r="Q85">
        <f>0+I86</f>
      </c>
      <c>
        <f>0+O86</f>
      </c>
    </row>
    <row r="86" spans="1:16" ht="12.75">
      <c r="A86" s="19" t="s">
        <v>35</v>
      </c>
      <c s="23" t="s">
        <v>237</v>
      </c>
      <c s="23" t="s">
        <v>1556</v>
      </c>
      <c s="19" t="s">
        <v>37</v>
      </c>
      <c s="24" t="s">
        <v>1557</v>
      </c>
      <c s="25" t="s">
        <v>182</v>
      </c>
      <c s="26">
        <v>214.5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25.5">
      <c r="A87" s="27" t="s">
        <v>40</v>
      </c>
      <c r="E87" s="28" t="s">
        <v>1558</v>
      </c>
    </row>
    <row r="88" spans="1:5" ht="12.75">
      <c r="A88" s="29" t="s">
        <v>42</v>
      </c>
      <c r="E88" s="30" t="s">
        <v>1559</v>
      </c>
    </row>
    <row r="89" spans="1:5" ht="89.25">
      <c r="A89" t="s">
        <v>43</v>
      </c>
      <c r="E89" s="28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0+O8+O25+O38+O43+O80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1560</v>
      </c>
      <c s="31">
        <f>0+I8+I25+I38+I43+I80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1560</v>
      </c>
      <c s="5"/>
      <c s="14" t="s">
        <v>1561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18</v>
      </c>
      <c s="23" t="s">
        <v>1562</v>
      </c>
      <c s="19" t="s">
        <v>64</v>
      </c>
      <c s="24" t="s">
        <v>1563</v>
      </c>
      <c s="25" t="s">
        <v>120</v>
      </c>
      <c s="26">
        <v>10.13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1564</v>
      </c>
    </row>
    <row r="11" spans="1:5" ht="12.75">
      <c r="A11" s="29" t="s">
        <v>42</v>
      </c>
      <c r="E11" s="30" t="s">
        <v>37</v>
      </c>
    </row>
    <row r="12" spans="1:5" ht="12.75">
      <c r="A12" t="s">
        <v>43</v>
      </c>
      <c r="E12" s="28" t="s">
        <v>1565</v>
      </c>
    </row>
    <row r="13" spans="1:16" ht="25.5">
      <c r="A13" s="19" t="s">
        <v>35</v>
      </c>
      <c s="23" t="s">
        <v>12</v>
      </c>
      <c s="23" t="s">
        <v>157</v>
      </c>
      <c s="19" t="s">
        <v>37</v>
      </c>
      <c s="24" t="s">
        <v>158</v>
      </c>
      <c s="25" t="s">
        <v>159</v>
      </c>
      <c s="26">
        <v>3.46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1431</v>
      </c>
    </row>
    <row r="15" spans="1:5" ht="12.75">
      <c r="A15" s="29" t="s">
        <v>42</v>
      </c>
      <c r="E15" s="30" t="s">
        <v>1566</v>
      </c>
    </row>
    <row r="16" spans="1:5" ht="140.25">
      <c r="A16" t="s">
        <v>43</v>
      </c>
      <c r="E16" s="28" t="s">
        <v>162</v>
      </c>
    </row>
    <row r="17" spans="1:16" ht="12.75">
      <c r="A17" s="19" t="s">
        <v>35</v>
      </c>
      <c s="23" t="s">
        <v>21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1567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55</v>
      </c>
      <c s="19" t="s">
        <v>64</v>
      </c>
      <c s="24" t="s">
        <v>57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38.25">
      <c r="A22" s="27" t="s">
        <v>40</v>
      </c>
      <c r="E22" s="28" t="s">
        <v>1568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44</v>
      </c>
    </row>
    <row r="25" spans="1:18" ht="12.75" customHeight="1">
      <c r="A25" s="5" t="s">
        <v>33</v>
      </c>
      <c s="5"/>
      <c s="34" t="s">
        <v>18</v>
      </c>
      <c s="5"/>
      <c s="21" t="s">
        <v>87</v>
      </c>
      <c s="5"/>
      <c s="5"/>
      <c s="5"/>
      <c s="35">
        <f>0+Q25</f>
      </c>
      <c r="O25">
        <f>0+R25</f>
      </c>
      <c r="Q25">
        <f>0+I26+I30+I34</f>
      </c>
      <c>
        <f>0+O26+O30+O34</f>
      </c>
    </row>
    <row r="26" spans="1:16" ht="12.75">
      <c r="A26" s="19" t="s">
        <v>35</v>
      </c>
      <c s="23" t="s">
        <v>25</v>
      </c>
      <c s="23" t="s">
        <v>1434</v>
      </c>
      <c s="19" t="s">
        <v>37</v>
      </c>
      <c s="24" t="s">
        <v>1435</v>
      </c>
      <c s="25" t="s">
        <v>120</v>
      </c>
      <c s="26">
        <v>2.16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51">
      <c r="A27" s="27" t="s">
        <v>40</v>
      </c>
      <c r="E27" s="28" t="s">
        <v>1569</v>
      </c>
    </row>
    <row r="28" spans="1:5" ht="12.75">
      <c r="A28" s="29" t="s">
        <v>42</v>
      </c>
      <c r="E28" s="30" t="s">
        <v>1570</v>
      </c>
    </row>
    <row r="29" spans="1:5" ht="318.75">
      <c r="A29" t="s">
        <v>43</v>
      </c>
      <c r="E29" s="28" t="s">
        <v>202</v>
      </c>
    </row>
    <row r="30" spans="1:16" ht="12.75">
      <c r="A30" s="19" t="s">
        <v>35</v>
      </c>
      <c s="23" t="s">
        <v>27</v>
      </c>
      <c s="23" t="s">
        <v>124</v>
      </c>
      <c s="19" t="s">
        <v>37</v>
      </c>
      <c s="24" t="s">
        <v>125</v>
      </c>
      <c s="25" t="s">
        <v>120</v>
      </c>
      <c s="26">
        <v>2.16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1440</v>
      </c>
    </row>
    <row r="32" spans="1:5" ht="12.75">
      <c r="A32" s="29" t="s">
        <v>42</v>
      </c>
      <c r="E32" s="30" t="s">
        <v>37</v>
      </c>
    </row>
    <row r="33" spans="1:5" ht="191.25">
      <c r="A33" t="s">
        <v>43</v>
      </c>
      <c r="E33" s="28" t="s">
        <v>128</v>
      </c>
    </row>
    <row r="34" spans="1:16" ht="12.75">
      <c r="A34" s="19" t="s">
        <v>35</v>
      </c>
      <c s="23" t="s">
        <v>62</v>
      </c>
      <c s="23" t="s">
        <v>1442</v>
      </c>
      <c s="19" t="s">
        <v>37</v>
      </c>
      <c s="24" t="s">
        <v>1443</v>
      </c>
      <c s="25" t="s">
        <v>120</v>
      </c>
      <c s="26">
        <v>1.44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1571</v>
      </c>
    </row>
    <row r="36" spans="1:5" ht="12.75">
      <c r="A36" s="29" t="s">
        <v>42</v>
      </c>
      <c r="E36" s="30" t="s">
        <v>1572</v>
      </c>
    </row>
    <row r="37" spans="1:5" ht="229.5">
      <c r="A37" t="s">
        <v>43</v>
      </c>
      <c r="E37" s="28" t="s">
        <v>1446</v>
      </c>
    </row>
    <row r="38" spans="1:18" ht="12.75" customHeight="1">
      <c r="A38" s="5" t="s">
        <v>33</v>
      </c>
      <c s="5"/>
      <c s="34" t="s">
        <v>23</v>
      </c>
      <c s="5"/>
      <c s="21" t="s">
        <v>981</v>
      </c>
      <c s="5"/>
      <c s="5"/>
      <c s="5"/>
      <c s="35">
        <f>0+Q38</f>
      </c>
      <c r="O38">
        <f>0+R38</f>
      </c>
      <c r="Q38">
        <f>0+I39</f>
      </c>
      <c>
        <f>0+O39</f>
      </c>
    </row>
    <row r="39" spans="1:16" ht="12.75">
      <c r="A39" s="19" t="s">
        <v>35</v>
      </c>
      <c s="23" t="s">
        <v>67</v>
      </c>
      <c s="23" t="s">
        <v>1457</v>
      </c>
      <c s="19" t="s">
        <v>37</v>
      </c>
      <c s="24" t="s">
        <v>1458</v>
      </c>
      <c s="25" t="s">
        <v>120</v>
      </c>
      <c s="26">
        <v>0.14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25.5">
      <c r="A40" s="27" t="s">
        <v>40</v>
      </c>
      <c r="E40" s="28" t="s">
        <v>1573</v>
      </c>
    </row>
    <row r="41" spans="1:5" ht="12.75">
      <c r="A41" s="29" t="s">
        <v>42</v>
      </c>
      <c r="E41" s="30" t="s">
        <v>1574</v>
      </c>
    </row>
    <row r="42" spans="1:5" ht="38.25">
      <c r="A42" t="s">
        <v>43</v>
      </c>
      <c r="E42" s="28" t="s">
        <v>899</v>
      </c>
    </row>
    <row r="43" spans="1:18" ht="12.75" customHeight="1">
      <c r="A43" s="5" t="s">
        <v>33</v>
      </c>
      <c s="5"/>
      <c s="34" t="s">
        <v>67</v>
      </c>
      <c s="5"/>
      <c s="21" t="s">
        <v>341</v>
      </c>
      <c s="5"/>
      <c s="5"/>
      <c s="5"/>
      <c s="35">
        <f>0+Q43</f>
      </c>
      <c r="O43">
        <f>0+R43</f>
      </c>
      <c r="Q43">
        <f>0+I44+I48+I52+I56+I60+I64+I68+I72+I76</f>
      </c>
      <c>
        <f>0+O44+O48+O52+O56+O60+O64+O68+O72+O76</f>
      </c>
    </row>
    <row r="44" spans="1:16" ht="12.75">
      <c r="A44" s="19" t="s">
        <v>35</v>
      </c>
      <c s="23" t="s">
        <v>30</v>
      </c>
      <c s="23" t="s">
        <v>1575</v>
      </c>
      <c s="19" t="s">
        <v>37</v>
      </c>
      <c s="24" t="s">
        <v>1576</v>
      </c>
      <c s="25" t="s">
        <v>182</v>
      </c>
      <c s="26">
        <v>1</v>
      </c>
      <c s="26">
        <v>0</v>
      </c>
      <c s="26">
        <f>ROUND(ROUND(H44,2)*ROUND(G44,2),2)</f>
      </c>
      <c r="O44">
        <f>(I44*21)/100</f>
      </c>
      <c t="s">
        <v>12</v>
      </c>
    </row>
    <row r="45" spans="1:5" ht="25.5">
      <c r="A45" s="27" t="s">
        <v>40</v>
      </c>
      <c r="E45" s="28" t="s">
        <v>1577</v>
      </c>
    </row>
    <row r="46" spans="1:5" ht="12.75">
      <c r="A46" s="29" t="s">
        <v>42</v>
      </c>
      <c r="E46" s="30" t="s">
        <v>37</v>
      </c>
    </row>
    <row r="47" spans="1:5" ht="255">
      <c r="A47" t="s">
        <v>43</v>
      </c>
      <c r="E47" s="28" t="s">
        <v>1531</v>
      </c>
    </row>
    <row r="48" spans="1:16" ht="12.75">
      <c r="A48" s="19" t="s">
        <v>35</v>
      </c>
      <c s="23" t="s">
        <v>32</v>
      </c>
      <c s="23" t="s">
        <v>1578</v>
      </c>
      <c s="19" t="s">
        <v>37</v>
      </c>
      <c s="24" t="s">
        <v>1579</v>
      </c>
      <c s="25" t="s">
        <v>77</v>
      </c>
      <c s="26">
        <v>1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25.5">
      <c r="A49" s="27" t="s">
        <v>40</v>
      </c>
      <c r="E49" s="28" t="s">
        <v>1580</v>
      </c>
    </row>
    <row r="50" spans="1:5" ht="12.75">
      <c r="A50" s="29" t="s">
        <v>42</v>
      </c>
      <c r="E50" s="30" t="s">
        <v>37</v>
      </c>
    </row>
    <row r="51" spans="1:5" ht="25.5">
      <c r="A51" t="s">
        <v>43</v>
      </c>
      <c r="E51" s="28" t="s">
        <v>1581</v>
      </c>
    </row>
    <row r="52" spans="1:16" ht="12.75">
      <c r="A52" s="19" t="s">
        <v>35</v>
      </c>
      <c s="23" t="s">
        <v>117</v>
      </c>
      <c s="23" t="s">
        <v>1582</v>
      </c>
      <c s="19" t="s">
        <v>37</v>
      </c>
      <c s="24" t="s">
        <v>1583</v>
      </c>
      <c s="25" t="s">
        <v>77</v>
      </c>
      <c s="26">
        <v>1</v>
      </c>
      <c s="26">
        <v>0</v>
      </c>
      <c s="26">
        <f>ROUND(ROUND(H52,2)*ROUND(G52,2),2)</f>
      </c>
      <c r="O52">
        <f>(I52*21)/100</f>
      </c>
      <c t="s">
        <v>12</v>
      </c>
    </row>
    <row r="53" spans="1:5" ht="25.5">
      <c r="A53" s="27" t="s">
        <v>40</v>
      </c>
      <c r="E53" s="28" t="s">
        <v>1584</v>
      </c>
    </row>
    <row r="54" spans="1:5" ht="12.75">
      <c r="A54" s="29" t="s">
        <v>42</v>
      </c>
      <c r="E54" s="30" t="s">
        <v>37</v>
      </c>
    </row>
    <row r="55" spans="1:5" ht="25.5">
      <c r="A55" t="s">
        <v>43</v>
      </c>
      <c r="E55" s="28" t="s">
        <v>1581</v>
      </c>
    </row>
    <row r="56" spans="1:16" ht="12.75">
      <c r="A56" s="19" t="s">
        <v>35</v>
      </c>
      <c s="23" t="s">
        <v>123</v>
      </c>
      <c s="23" t="s">
        <v>1585</v>
      </c>
      <c s="19" t="s">
        <v>37</v>
      </c>
      <c s="24" t="s">
        <v>1586</v>
      </c>
      <c s="25" t="s">
        <v>77</v>
      </c>
      <c s="26">
        <v>1</v>
      </c>
      <c s="26">
        <v>0</v>
      </c>
      <c s="26">
        <f>ROUND(ROUND(H56,2)*ROUND(G56,2),2)</f>
      </c>
      <c r="O56">
        <f>(I56*21)/100</f>
      </c>
      <c t="s">
        <v>12</v>
      </c>
    </row>
    <row r="57" spans="1:5" ht="25.5">
      <c r="A57" s="27" t="s">
        <v>40</v>
      </c>
      <c r="E57" s="28" t="s">
        <v>1587</v>
      </c>
    </row>
    <row r="58" spans="1:5" ht="12.75">
      <c r="A58" s="29" t="s">
        <v>42</v>
      </c>
      <c r="E58" s="30" t="s">
        <v>37</v>
      </c>
    </row>
    <row r="59" spans="1:5" ht="25.5">
      <c r="A59" t="s">
        <v>43</v>
      </c>
      <c r="E59" s="28" t="s">
        <v>1581</v>
      </c>
    </row>
    <row r="60" spans="1:16" ht="12.75">
      <c r="A60" s="19" t="s">
        <v>35</v>
      </c>
      <c s="23" t="s">
        <v>129</v>
      </c>
      <c s="23" t="s">
        <v>1588</v>
      </c>
      <c s="19" t="s">
        <v>37</v>
      </c>
      <c s="24" t="s">
        <v>1589</v>
      </c>
      <c s="25" t="s">
        <v>77</v>
      </c>
      <c s="26">
        <v>2</v>
      </c>
      <c s="26">
        <v>0</v>
      </c>
      <c s="26">
        <f>ROUND(ROUND(H60,2)*ROUND(G60,2),2)</f>
      </c>
      <c r="O60">
        <f>(I60*21)/100</f>
      </c>
      <c t="s">
        <v>12</v>
      </c>
    </row>
    <row r="61" spans="1:5" ht="51">
      <c r="A61" s="27" t="s">
        <v>40</v>
      </c>
      <c r="E61" s="28" t="s">
        <v>1590</v>
      </c>
    </row>
    <row r="62" spans="1:5" ht="12.75">
      <c r="A62" s="29" t="s">
        <v>42</v>
      </c>
      <c r="E62" s="30" t="s">
        <v>37</v>
      </c>
    </row>
    <row r="63" spans="1:5" ht="25.5">
      <c r="A63" t="s">
        <v>43</v>
      </c>
      <c r="E63" s="28" t="s">
        <v>1581</v>
      </c>
    </row>
    <row r="64" spans="1:16" ht="12.75">
      <c r="A64" s="19" t="s">
        <v>35</v>
      </c>
      <c s="23" t="s">
        <v>135</v>
      </c>
      <c s="23" t="s">
        <v>1591</v>
      </c>
      <c s="19" t="s">
        <v>64</v>
      </c>
      <c s="24" t="s">
        <v>1592</v>
      </c>
      <c s="25" t="s">
        <v>77</v>
      </c>
      <c s="26">
        <v>1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25.5">
      <c r="A65" s="27" t="s">
        <v>40</v>
      </c>
      <c r="E65" s="28" t="s">
        <v>1593</v>
      </c>
    </row>
    <row r="66" spans="1:5" ht="12.75">
      <c r="A66" s="29" t="s">
        <v>42</v>
      </c>
      <c r="E66" s="30" t="s">
        <v>37</v>
      </c>
    </row>
    <row r="67" spans="1:5" ht="12.75">
      <c r="A67" t="s">
        <v>43</v>
      </c>
      <c r="E67" s="28" t="s">
        <v>37</v>
      </c>
    </row>
    <row r="68" spans="1:16" ht="12.75">
      <c r="A68" s="19" t="s">
        <v>35</v>
      </c>
      <c s="23" t="s">
        <v>141</v>
      </c>
      <c s="23" t="s">
        <v>1550</v>
      </c>
      <c s="19" t="s">
        <v>37</v>
      </c>
      <c s="24" t="s">
        <v>1551</v>
      </c>
      <c s="25" t="s">
        <v>77</v>
      </c>
      <c s="26">
        <v>1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25.5">
      <c r="A69" s="27" t="s">
        <v>40</v>
      </c>
      <c r="E69" s="28" t="s">
        <v>1594</v>
      </c>
    </row>
    <row r="70" spans="1:5" ht="12.75">
      <c r="A70" s="29" t="s">
        <v>42</v>
      </c>
      <c r="E70" s="30" t="s">
        <v>37</v>
      </c>
    </row>
    <row r="71" spans="1:5" ht="51">
      <c r="A71" t="s">
        <v>43</v>
      </c>
      <c r="E71" s="28" t="s">
        <v>1485</v>
      </c>
    </row>
    <row r="72" spans="1:16" ht="12.75">
      <c r="A72" s="19" t="s">
        <v>35</v>
      </c>
      <c s="23" t="s">
        <v>146</v>
      </c>
      <c s="23" t="s">
        <v>1553</v>
      </c>
      <c s="19" t="s">
        <v>37</v>
      </c>
      <c s="24" t="s">
        <v>1554</v>
      </c>
      <c s="25" t="s">
        <v>182</v>
      </c>
      <c s="26">
        <v>73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25.5">
      <c r="A73" s="27" t="s">
        <v>40</v>
      </c>
      <c r="E73" s="28" t="s">
        <v>1595</v>
      </c>
    </row>
    <row r="74" spans="1:5" ht="12.75">
      <c r="A74" s="29" t="s">
        <v>42</v>
      </c>
      <c r="E74" s="30" t="s">
        <v>37</v>
      </c>
    </row>
    <row r="75" spans="1:5" ht="51">
      <c r="A75" t="s">
        <v>43</v>
      </c>
      <c r="E75" s="28" t="s">
        <v>1489</v>
      </c>
    </row>
    <row r="76" spans="1:16" ht="12.75">
      <c r="A76" s="19" t="s">
        <v>35</v>
      </c>
      <c s="23" t="s">
        <v>151</v>
      </c>
      <c s="23" t="s">
        <v>1596</v>
      </c>
      <c s="19" t="s">
        <v>37</v>
      </c>
      <c s="24" t="s">
        <v>1597</v>
      </c>
      <c s="25" t="s">
        <v>182</v>
      </c>
      <c s="26">
        <v>73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25.5">
      <c r="A77" s="27" t="s">
        <v>40</v>
      </c>
      <c r="E77" s="28" t="s">
        <v>1595</v>
      </c>
    </row>
    <row r="78" spans="1:5" ht="12.75">
      <c r="A78" s="29" t="s">
        <v>42</v>
      </c>
      <c r="E78" s="30" t="s">
        <v>37</v>
      </c>
    </row>
    <row r="79" spans="1:5" ht="25.5">
      <c r="A79" t="s">
        <v>43</v>
      </c>
      <c r="E79" s="28" t="s">
        <v>1598</v>
      </c>
    </row>
    <row r="80" spans="1:18" ht="12.75" customHeight="1">
      <c r="A80" s="5" t="s">
        <v>33</v>
      </c>
      <c s="5"/>
      <c s="34" t="s">
        <v>30</v>
      </c>
      <c s="5"/>
      <c s="21" t="s">
        <v>370</v>
      </c>
      <c s="5"/>
      <c s="5"/>
      <c s="5"/>
      <c s="35">
        <f>0+Q80</f>
      </c>
      <c r="O80">
        <f>0+R80</f>
      </c>
      <c r="Q80">
        <f>0+I81+I85</f>
      </c>
      <c>
        <f>0+O81+O85</f>
      </c>
    </row>
    <row r="81" spans="1:16" ht="12.75">
      <c r="A81" s="19" t="s">
        <v>35</v>
      </c>
      <c s="23" t="s">
        <v>232</v>
      </c>
      <c s="23" t="s">
        <v>1599</v>
      </c>
      <c s="19" t="s">
        <v>37</v>
      </c>
      <c s="24" t="s">
        <v>1600</v>
      </c>
      <c s="25" t="s">
        <v>77</v>
      </c>
      <c s="26">
        <v>1</v>
      </c>
      <c s="26">
        <v>0</v>
      </c>
      <c s="26">
        <f>ROUND(ROUND(H81,2)*ROUND(G81,2),2)</f>
      </c>
      <c r="O81">
        <f>(I81*21)/100</f>
      </c>
      <c t="s">
        <v>12</v>
      </c>
    </row>
    <row r="82" spans="1:5" ht="38.25">
      <c r="A82" s="27" t="s">
        <v>40</v>
      </c>
      <c r="E82" s="28" t="s">
        <v>1601</v>
      </c>
    </row>
    <row r="83" spans="1:5" ht="12.75">
      <c r="A83" s="29" t="s">
        <v>42</v>
      </c>
      <c r="E83" s="30" t="s">
        <v>37</v>
      </c>
    </row>
    <row r="84" spans="1:5" ht="89.25">
      <c r="A84" t="s">
        <v>43</v>
      </c>
      <c r="E84" s="28" t="s">
        <v>1496</v>
      </c>
    </row>
    <row r="85" spans="1:16" ht="12.75">
      <c r="A85" s="19" t="s">
        <v>35</v>
      </c>
      <c s="23" t="s">
        <v>237</v>
      </c>
      <c s="23" t="s">
        <v>1602</v>
      </c>
      <c s="19" t="s">
        <v>37</v>
      </c>
      <c s="24" t="s">
        <v>1603</v>
      </c>
      <c s="25" t="s">
        <v>77</v>
      </c>
      <c s="26">
        <v>1</v>
      </c>
      <c s="26">
        <v>0</v>
      </c>
      <c s="26">
        <f>ROUND(ROUND(H85,2)*ROUND(G85,2),2)</f>
      </c>
      <c r="O85">
        <f>(I85*21)/100</f>
      </c>
      <c t="s">
        <v>12</v>
      </c>
    </row>
    <row r="86" spans="1:5" ht="38.25">
      <c r="A86" s="27" t="s">
        <v>40</v>
      </c>
      <c r="E86" s="28" t="s">
        <v>1604</v>
      </c>
    </row>
    <row r="87" spans="1:5" ht="12.75">
      <c r="A87" s="29" t="s">
        <v>42</v>
      </c>
      <c r="E87" s="30" t="s">
        <v>37</v>
      </c>
    </row>
    <row r="88" spans="1:5" ht="89.25">
      <c r="A88" t="s">
        <v>43</v>
      </c>
      <c r="E88" s="28" t="s">
        <v>1496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0+O8+O25+O58+O67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1605</v>
      </c>
      <c s="31">
        <f>0+I8+I25+I58+I67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1605</v>
      </c>
      <c s="5"/>
      <c s="14" t="s">
        <v>1606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115.6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500</v>
      </c>
    </row>
    <row r="11" spans="1:5" ht="25.5">
      <c r="A11" s="29" t="s">
        <v>42</v>
      </c>
      <c r="E11" s="30" t="s">
        <v>1607</v>
      </c>
    </row>
    <row r="12" spans="1:5" ht="140.2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1608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55</v>
      </c>
      <c s="19" t="s">
        <v>64</v>
      </c>
      <c s="24" t="s">
        <v>57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1609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1610</v>
      </c>
      <c s="19" t="s">
        <v>37</v>
      </c>
      <c s="24" t="s">
        <v>1611</v>
      </c>
      <c s="25" t="s">
        <v>77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25.5">
      <c r="A22" s="27" t="s">
        <v>40</v>
      </c>
      <c r="E22" s="28" t="s">
        <v>1612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44</v>
      </c>
    </row>
    <row r="25" spans="1:18" ht="12.75" customHeight="1">
      <c r="A25" s="5" t="s">
        <v>33</v>
      </c>
      <c s="5"/>
      <c s="34" t="s">
        <v>18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19" t="s">
        <v>35</v>
      </c>
      <c s="23" t="s">
        <v>25</v>
      </c>
      <c s="23" t="s">
        <v>1613</v>
      </c>
      <c s="19" t="s">
        <v>37</v>
      </c>
      <c s="24" t="s">
        <v>1614</v>
      </c>
      <c s="25" t="s">
        <v>120</v>
      </c>
      <c s="26">
        <v>112.54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1615</v>
      </c>
    </row>
    <row r="28" spans="1:5" ht="12.75">
      <c r="A28" s="29" t="s">
        <v>42</v>
      </c>
      <c r="E28" s="30" t="s">
        <v>1616</v>
      </c>
    </row>
    <row r="29" spans="1:5" ht="306">
      <c r="A29" t="s">
        <v>43</v>
      </c>
      <c r="E29" s="28" t="s">
        <v>197</v>
      </c>
    </row>
    <row r="30" spans="1:16" ht="12.75">
      <c r="A30" s="19" t="s">
        <v>35</v>
      </c>
      <c s="23" t="s">
        <v>27</v>
      </c>
      <c s="23" t="s">
        <v>1434</v>
      </c>
      <c s="19" t="s">
        <v>186</v>
      </c>
      <c s="24" t="s">
        <v>1435</v>
      </c>
      <c s="25" t="s">
        <v>120</v>
      </c>
      <c s="26">
        <v>27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51">
      <c r="A31" s="27" t="s">
        <v>40</v>
      </c>
      <c r="E31" s="28" t="s">
        <v>1617</v>
      </c>
    </row>
    <row r="32" spans="1:5" ht="12.75">
      <c r="A32" s="29" t="s">
        <v>42</v>
      </c>
      <c r="E32" s="30" t="s">
        <v>1618</v>
      </c>
    </row>
    <row r="33" spans="1:5" ht="318.75">
      <c r="A33" t="s">
        <v>43</v>
      </c>
      <c r="E33" s="28" t="s">
        <v>202</v>
      </c>
    </row>
    <row r="34" spans="1:16" ht="12.75">
      <c r="A34" s="19" t="s">
        <v>35</v>
      </c>
      <c s="23" t="s">
        <v>62</v>
      </c>
      <c s="23" t="s">
        <v>1434</v>
      </c>
      <c s="19" t="s">
        <v>191</v>
      </c>
      <c s="24" t="s">
        <v>1435</v>
      </c>
      <c s="25" t="s">
        <v>120</v>
      </c>
      <c s="26">
        <v>6.75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1619</v>
      </c>
    </row>
    <row r="36" spans="1:5" ht="12.75">
      <c r="A36" s="29" t="s">
        <v>42</v>
      </c>
      <c r="E36" s="30" t="s">
        <v>1620</v>
      </c>
    </row>
    <row r="37" spans="1:5" ht="318.75">
      <c r="A37" t="s">
        <v>43</v>
      </c>
      <c r="E37" s="28" t="s">
        <v>202</v>
      </c>
    </row>
    <row r="38" spans="1:16" ht="12.75">
      <c r="A38" s="19" t="s">
        <v>35</v>
      </c>
      <c s="23" t="s">
        <v>67</v>
      </c>
      <c s="23" t="s">
        <v>1621</v>
      </c>
      <c s="19" t="s">
        <v>186</v>
      </c>
      <c s="24" t="s">
        <v>1622</v>
      </c>
      <c s="25" t="s">
        <v>120</v>
      </c>
      <c s="26">
        <v>94.4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51">
      <c r="A39" s="27" t="s">
        <v>40</v>
      </c>
      <c r="E39" s="28" t="s">
        <v>1623</v>
      </c>
    </row>
    <row r="40" spans="1:5" ht="12.75">
      <c r="A40" s="29" t="s">
        <v>42</v>
      </c>
      <c r="E40" s="30" t="s">
        <v>1624</v>
      </c>
    </row>
    <row r="41" spans="1:5" ht="318.75">
      <c r="A41" t="s">
        <v>43</v>
      </c>
      <c r="E41" s="28" t="s">
        <v>202</v>
      </c>
    </row>
    <row r="42" spans="1:16" ht="12.75">
      <c r="A42" s="19" t="s">
        <v>35</v>
      </c>
      <c s="23" t="s">
        <v>30</v>
      </c>
      <c s="23" t="s">
        <v>1621</v>
      </c>
      <c s="19" t="s">
        <v>191</v>
      </c>
      <c s="24" t="s">
        <v>1622</v>
      </c>
      <c s="25" t="s">
        <v>120</v>
      </c>
      <c s="26">
        <v>56.64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38.25">
      <c r="A43" s="27" t="s">
        <v>40</v>
      </c>
      <c r="E43" s="28" t="s">
        <v>1625</v>
      </c>
    </row>
    <row r="44" spans="1:5" ht="12.75">
      <c r="A44" s="29" t="s">
        <v>42</v>
      </c>
      <c r="E44" s="30" t="s">
        <v>1626</v>
      </c>
    </row>
    <row r="45" spans="1:5" ht="318.75">
      <c r="A45" t="s">
        <v>43</v>
      </c>
      <c r="E45" s="28" t="s">
        <v>202</v>
      </c>
    </row>
    <row r="46" spans="1:16" ht="12.75">
      <c r="A46" s="19" t="s">
        <v>35</v>
      </c>
      <c s="23" t="s">
        <v>32</v>
      </c>
      <c s="23" t="s">
        <v>124</v>
      </c>
      <c s="19" t="s">
        <v>37</v>
      </c>
      <c s="24" t="s">
        <v>125</v>
      </c>
      <c s="25" t="s">
        <v>120</v>
      </c>
      <c s="26">
        <v>184.79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1627</v>
      </c>
    </row>
    <row r="48" spans="1:5" ht="38.25">
      <c r="A48" s="29" t="s">
        <v>42</v>
      </c>
      <c r="E48" s="30" t="s">
        <v>1628</v>
      </c>
    </row>
    <row r="49" spans="1:5" ht="191.25">
      <c r="A49" t="s">
        <v>43</v>
      </c>
      <c r="E49" s="28" t="s">
        <v>128</v>
      </c>
    </row>
    <row r="50" spans="1:16" ht="12.75">
      <c r="A50" s="19" t="s">
        <v>35</v>
      </c>
      <c s="23" t="s">
        <v>117</v>
      </c>
      <c s="23" t="s">
        <v>879</v>
      </c>
      <c s="19" t="s">
        <v>37</v>
      </c>
      <c s="24" t="s">
        <v>880</v>
      </c>
      <c s="25" t="s">
        <v>120</v>
      </c>
      <c s="26">
        <v>127.5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1629</v>
      </c>
    </row>
    <row r="52" spans="1:5" ht="25.5">
      <c r="A52" s="29" t="s">
        <v>42</v>
      </c>
      <c r="E52" s="30" t="s">
        <v>1630</v>
      </c>
    </row>
    <row r="53" spans="1:5" ht="229.5">
      <c r="A53" t="s">
        <v>43</v>
      </c>
      <c r="E53" s="28" t="s">
        <v>1284</v>
      </c>
    </row>
    <row r="54" spans="1:16" ht="12.75">
      <c r="A54" s="19" t="s">
        <v>35</v>
      </c>
      <c s="23" t="s">
        <v>123</v>
      </c>
      <c s="23" t="s">
        <v>1442</v>
      </c>
      <c s="19" t="s">
        <v>37</v>
      </c>
      <c s="24" t="s">
        <v>1443</v>
      </c>
      <c s="25" t="s">
        <v>120</v>
      </c>
      <c s="26">
        <v>72.26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1631</v>
      </c>
    </row>
    <row r="56" spans="1:5" ht="12.75">
      <c r="A56" s="29" t="s">
        <v>42</v>
      </c>
      <c r="E56" s="30" t="s">
        <v>1632</v>
      </c>
    </row>
    <row r="57" spans="1:5" ht="229.5">
      <c r="A57" t="s">
        <v>43</v>
      </c>
      <c r="E57" s="28" t="s">
        <v>1446</v>
      </c>
    </row>
    <row r="58" spans="1:18" ht="12.75" customHeight="1">
      <c r="A58" s="5" t="s">
        <v>33</v>
      </c>
      <c s="5"/>
      <c s="34" t="s">
        <v>12</v>
      </c>
      <c s="5"/>
      <c s="21" t="s">
        <v>248</v>
      </c>
      <c s="5"/>
      <c s="5"/>
      <c s="5"/>
      <c s="35">
        <f>0+Q58</f>
      </c>
      <c r="O58">
        <f>0+R58</f>
      </c>
      <c r="Q58">
        <f>0+I59+I63</f>
      </c>
      <c>
        <f>0+O59+O63</f>
      </c>
    </row>
    <row r="59" spans="1:16" ht="12.75">
      <c r="A59" s="19" t="s">
        <v>35</v>
      </c>
      <c s="23" t="s">
        <v>129</v>
      </c>
      <c s="23" t="s">
        <v>1633</v>
      </c>
      <c s="19" t="s">
        <v>186</v>
      </c>
      <c s="24" t="s">
        <v>1634</v>
      </c>
      <c s="25" t="s">
        <v>120</v>
      </c>
      <c s="26">
        <v>8.28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38.25">
      <c r="A60" s="27" t="s">
        <v>40</v>
      </c>
      <c r="E60" s="28" t="s">
        <v>1635</v>
      </c>
    </row>
    <row r="61" spans="1:5" ht="12.75">
      <c r="A61" s="29" t="s">
        <v>42</v>
      </c>
      <c r="E61" s="30" t="s">
        <v>1636</v>
      </c>
    </row>
    <row r="62" spans="1:5" ht="369.75">
      <c r="A62" t="s">
        <v>43</v>
      </c>
      <c r="E62" s="28" t="s">
        <v>942</v>
      </c>
    </row>
    <row r="63" spans="1:16" ht="12.75">
      <c r="A63" s="19" t="s">
        <v>35</v>
      </c>
      <c s="23" t="s">
        <v>135</v>
      </c>
      <c s="23" t="s">
        <v>1633</v>
      </c>
      <c s="19" t="s">
        <v>191</v>
      </c>
      <c s="24" t="s">
        <v>1634</v>
      </c>
      <c s="25" t="s">
        <v>120</v>
      </c>
      <c s="26">
        <v>10.56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12.75">
      <c r="A64" s="27" t="s">
        <v>40</v>
      </c>
      <c r="E64" s="28" t="s">
        <v>1637</v>
      </c>
    </row>
    <row r="65" spans="1:5" ht="12.75">
      <c r="A65" s="29" t="s">
        <v>42</v>
      </c>
      <c r="E65" s="30" t="s">
        <v>1638</v>
      </c>
    </row>
    <row r="66" spans="1:5" ht="369.75">
      <c r="A66" t="s">
        <v>43</v>
      </c>
      <c r="E66" s="28" t="s">
        <v>942</v>
      </c>
    </row>
    <row r="67" spans="1:18" ht="12.75" customHeight="1">
      <c r="A67" s="5" t="s">
        <v>33</v>
      </c>
      <c s="5"/>
      <c s="34" t="s">
        <v>62</v>
      </c>
      <c s="5"/>
      <c s="21" t="s">
        <v>1080</v>
      </c>
      <c s="5"/>
      <c s="5"/>
      <c s="5"/>
      <c s="35">
        <f>0+Q67</f>
      </c>
      <c r="O67">
        <f>0+R67</f>
      </c>
      <c r="Q67">
        <f>0+I68+I72+I76+I80+I84+I88+I92+I96+I100+I104+I108+I112+I116+I120+I124+I128+I132+I136+I140+I144+I148+I152+I156+I160+I164+I168+I172+I176+I180+I184+I188+I192+I196+I200+I204+I208+I212+I216+I220</f>
      </c>
      <c>
        <f>0+O68+O72+O76+O80+O84+O88+O92+O96+O100+O104+O108+O112+O116+O120+O124+O128+O132+O136+O140+O144+O148+O152+O156+O160+O164+O168+O172+O176+O180+O184+O188+O192+O196+O200+O204+O208+O212+O216+O220</f>
      </c>
    </row>
    <row r="68" spans="1:16" ht="12.75">
      <c r="A68" s="19" t="s">
        <v>35</v>
      </c>
      <c s="23" t="s">
        <v>141</v>
      </c>
      <c s="23" t="s">
        <v>1639</v>
      </c>
      <c s="19" t="s">
        <v>37</v>
      </c>
      <c s="24" t="s">
        <v>1640</v>
      </c>
      <c s="25" t="s">
        <v>182</v>
      </c>
      <c s="26">
        <v>34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12.75">
      <c r="A69" s="27" t="s">
        <v>40</v>
      </c>
      <c r="E69" s="28" t="s">
        <v>1641</v>
      </c>
    </row>
    <row r="70" spans="1:5" ht="12.75">
      <c r="A70" s="29" t="s">
        <v>42</v>
      </c>
      <c r="E70" s="30" t="s">
        <v>1642</v>
      </c>
    </row>
    <row r="71" spans="1:5" ht="114.75">
      <c r="A71" t="s">
        <v>43</v>
      </c>
      <c r="E71" s="28" t="s">
        <v>1643</v>
      </c>
    </row>
    <row r="72" spans="1:16" ht="12.75">
      <c r="A72" s="19" t="s">
        <v>35</v>
      </c>
      <c s="23" t="s">
        <v>146</v>
      </c>
      <c s="23" t="s">
        <v>1644</v>
      </c>
      <c s="19" t="s">
        <v>186</v>
      </c>
      <c s="24" t="s">
        <v>1645</v>
      </c>
      <c s="25" t="s">
        <v>182</v>
      </c>
      <c s="26">
        <v>50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12.75">
      <c r="A73" s="27" t="s">
        <v>40</v>
      </c>
      <c r="E73" s="28" t="s">
        <v>1646</v>
      </c>
    </row>
    <row r="74" spans="1:5" ht="12.75">
      <c r="A74" s="29" t="s">
        <v>42</v>
      </c>
      <c r="E74" s="30" t="s">
        <v>1647</v>
      </c>
    </row>
    <row r="75" spans="1:5" ht="89.25">
      <c r="A75" t="s">
        <v>43</v>
      </c>
      <c r="E75" s="28" t="s">
        <v>1648</v>
      </c>
    </row>
    <row r="76" spans="1:16" ht="12.75">
      <c r="A76" s="19" t="s">
        <v>35</v>
      </c>
      <c s="23" t="s">
        <v>151</v>
      </c>
      <c s="23" t="s">
        <v>1644</v>
      </c>
      <c s="19" t="s">
        <v>191</v>
      </c>
      <c s="24" t="s">
        <v>1645</v>
      </c>
      <c s="25" t="s">
        <v>182</v>
      </c>
      <c s="26">
        <v>60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1649</v>
      </c>
    </row>
    <row r="78" spans="1:5" ht="12.75">
      <c r="A78" s="29" t="s">
        <v>42</v>
      </c>
      <c r="E78" s="30" t="s">
        <v>1650</v>
      </c>
    </row>
    <row r="79" spans="1:5" ht="89.25">
      <c r="A79" t="s">
        <v>43</v>
      </c>
      <c r="E79" s="28" t="s">
        <v>1648</v>
      </c>
    </row>
    <row r="80" spans="1:16" ht="12.75">
      <c r="A80" s="19" t="s">
        <v>35</v>
      </c>
      <c s="23" t="s">
        <v>232</v>
      </c>
      <c s="23" t="s">
        <v>1651</v>
      </c>
      <c s="19" t="s">
        <v>37</v>
      </c>
      <c s="24" t="s">
        <v>1652</v>
      </c>
      <c s="25" t="s">
        <v>182</v>
      </c>
      <c s="26">
        <v>106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1653</v>
      </c>
    </row>
    <row r="82" spans="1:5" ht="12.75">
      <c r="A82" s="29" t="s">
        <v>42</v>
      </c>
      <c r="E82" s="30" t="s">
        <v>1654</v>
      </c>
    </row>
    <row r="83" spans="1:5" ht="76.5">
      <c r="A83" t="s">
        <v>43</v>
      </c>
      <c r="E83" s="28" t="s">
        <v>1655</v>
      </c>
    </row>
    <row r="84" spans="1:16" ht="12.75">
      <c r="A84" s="19" t="s">
        <v>35</v>
      </c>
      <c s="23" t="s">
        <v>237</v>
      </c>
      <c s="23" t="s">
        <v>1656</v>
      </c>
      <c s="19" t="s">
        <v>37</v>
      </c>
      <c s="24" t="s">
        <v>1657</v>
      </c>
      <c s="25" t="s">
        <v>182</v>
      </c>
      <c s="26">
        <v>194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1658</v>
      </c>
    </row>
    <row r="86" spans="1:5" ht="12.75">
      <c r="A86" s="29" t="s">
        <v>42</v>
      </c>
      <c r="E86" s="30" t="s">
        <v>1659</v>
      </c>
    </row>
    <row r="87" spans="1:5" ht="140.25">
      <c r="A87" t="s">
        <v>43</v>
      </c>
      <c r="E87" s="28" t="s">
        <v>1660</v>
      </c>
    </row>
    <row r="88" spans="1:16" ht="25.5">
      <c r="A88" s="19" t="s">
        <v>35</v>
      </c>
      <c s="23" t="s">
        <v>243</v>
      </c>
      <c s="23" t="s">
        <v>1661</v>
      </c>
      <c s="19" t="s">
        <v>37</v>
      </c>
      <c s="24" t="s">
        <v>1662</v>
      </c>
      <c s="25" t="s">
        <v>182</v>
      </c>
      <c s="26">
        <v>34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37</v>
      </c>
    </row>
    <row r="90" spans="1:5" ht="12.75">
      <c r="A90" s="29" t="s">
        <v>42</v>
      </c>
      <c r="E90" s="30" t="s">
        <v>37</v>
      </c>
    </row>
    <row r="91" spans="1:5" ht="76.5">
      <c r="A91" t="s">
        <v>43</v>
      </c>
      <c r="E91" s="28" t="s">
        <v>1663</v>
      </c>
    </row>
    <row r="92" spans="1:16" ht="25.5">
      <c r="A92" s="19" t="s">
        <v>35</v>
      </c>
      <c s="23" t="s">
        <v>249</v>
      </c>
      <c s="23" t="s">
        <v>1664</v>
      </c>
      <c s="19" t="s">
        <v>37</v>
      </c>
      <c s="24" t="s">
        <v>1665</v>
      </c>
      <c s="25" t="s">
        <v>77</v>
      </c>
      <c s="26">
        <v>4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37</v>
      </c>
    </row>
    <row r="94" spans="1:5" ht="12.75">
      <c r="A94" s="29" t="s">
        <v>42</v>
      </c>
      <c r="E94" s="30" t="s">
        <v>37</v>
      </c>
    </row>
    <row r="95" spans="1:5" ht="114.75">
      <c r="A95" t="s">
        <v>43</v>
      </c>
      <c r="E95" s="28" t="s">
        <v>1643</v>
      </c>
    </row>
    <row r="96" spans="1:16" ht="25.5">
      <c r="A96" s="19" t="s">
        <v>35</v>
      </c>
      <c s="23" t="s">
        <v>255</v>
      </c>
      <c s="23" t="s">
        <v>1666</v>
      </c>
      <c s="19" t="s">
        <v>37</v>
      </c>
      <c s="24" t="s">
        <v>1667</v>
      </c>
      <c s="25" t="s">
        <v>77</v>
      </c>
      <c s="26">
        <v>3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12.75">
      <c r="A97" s="27" t="s">
        <v>40</v>
      </c>
      <c r="E97" s="28" t="s">
        <v>1668</v>
      </c>
    </row>
    <row r="98" spans="1:5" ht="12.75">
      <c r="A98" s="29" t="s">
        <v>42</v>
      </c>
      <c r="E98" s="30" t="s">
        <v>37</v>
      </c>
    </row>
    <row r="99" spans="1:5" ht="102">
      <c r="A99" t="s">
        <v>43</v>
      </c>
      <c r="E99" s="28" t="s">
        <v>1669</v>
      </c>
    </row>
    <row r="100" spans="1:16" ht="12.75">
      <c r="A100" s="19" t="s">
        <v>35</v>
      </c>
      <c s="23" t="s">
        <v>261</v>
      </c>
      <c s="23" t="s">
        <v>1670</v>
      </c>
      <c s="19" t="s">
        <v>37</v>
      </c>
      <c s="24" t="s">
        <v>1671</v>
      </c>
      <c s="25" t="s">
        <v>182</v>
      </c>
      <c s="26">
        <v>262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1672</v>
      </c>
    </row>
    <row r="102" spans="1:5" ht="12.75">
      <c r="A102" s="29" t="s">
        <v>42</v>
      </c>
      <c r="E102" s="30" t="s">
        <v>1673</v>
      </c>
    </row>
    <row r="103" spans="1:5" ht="127.5">
      <c r="A103" t="s">
        <v>43</v>
      </c>
      <c r="E103" s="28" t="s">
        <v>1674</v>
      </c>
    </row>
    <row r="104" spans="1:16" ht="12.75">
      <c r="A104" s="19" t="s">
        <v>35</v>
      </c>
      <c s="23" t="s">
        <v>268</v>
      </c>
      <c s="23" t="s">
        <v>1675</v>
      </c>
      <c s="19" t="s">
        <v>37</v>
      </c>
      <c s="24" t="s">
        <v>1676</v>
      </c>
      <c s="25" t="s">
        <v>182</v>
      </c>
      <c s="26">
        <v>300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1677</v>
      </c>
    </row>
    <row r="106" spans="1:5" ht="12.75">
      <c r="A106" s="29" t="s">
        <v>42</v>
      </c>
      <c r="E106" s="30" t="s">
        <v>1678</v>
      </c>
    </row>
    <row r="107" spans="1:5" ht="127.5">
      <c r="A107" t="s">
        <v>43</v>
      </c>
      <c r="E107" s="28" t="s">
        <v>1679</v>
      </c>
    </row>
    <row r="108" spans="1:16" ht="12.75">
      <c r="A108" s="19" t="s">
        <v>35</v>
      </c>
      <c s="23" t="s">
        <v>274</v>
      </c>
      <c s="23" t="s">
        <v>1680</v>
      </c>
      <c s="19" t="s">
        <v>37</v>
      </c>
      <c s="24" t="s">
        <v>1681</v>
      </c>
      <c s="25" t="s">
        <v>182</v>
      </c>
      <c s="26">
        <v>15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1682</v>
      </c>
    </row>
    <row r="110" spans="1:5" ht="12.75">
      <c r="A110" s="29" t="s">
        <v>42</v>
      </c>
      <c r="E110" s="30" t="s">
        <v>1683</v>
      </c>
    </row>
    <row r="111" spans="1:5" ht="127.5">
      <c r="A111" t="s">
        <v>43</v>
      </c>
      <c r="E111" s="28" t="s">
        <v>1684</v>
      </c>
    </row>
    <row r="112" spans="1:16" ht="12.75">
      <c r="A112" s="19" t="s">
        <v>35</v>
      </c>
      <c s="23" t="s">
        <v>279</v>
      </c>
      <c s="23" t="s">
        <v>1685</v>
      </c>
      <c s="19" t="s">
        <v>37</v>
      </c>
      <c s="24" t="s">
        <v>1686</v>
      </c>
      <c s="25" t="s">
        <v>77</v>
      </c>
      <c s="26">
        <v>30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25.5">
      <c r="A113" s="27" t="s">
        <v>40</v>
      </c>
      <c r="E113" s="28" t="s">
        <v>1687</v>
      </c>
    </row>
    <row r="114" spans="1:5" ht="12.75">
      <c r="A114" s="29" t="s">
        <v>42</v>
      </c>
      <c r="E114" s="30" t="s">
        <v>37</v>
      </c>
    </row>
    <row r="115" spans="1:5" ht="102">
      <c r="A115" t="s">
        <v>43</v>
      </c>
      <c r="E115" s="28" t="s">
        <v>1688</v>
      </c>
    </row>
    <row r="116" spans="1:16" ht="12.75">
      <c r="A116" s="19" t="s">
        <v>35</v>
      </c>
      <c s="23" t="s">
        <v>284</v>
      </c>
      <c s="23" t="s">
        <v>1689</v>
      </c>
      <c s="19" t="s">
        <v>37</v>
      </c>
      <c s="24" t="s">
        <v>1690</v>
      </c>
      <c s="25" t="s">
        <v>182</v>
      </c>
      <c s="26">
        <v>132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12.75">
      <c r="A117" s="27" t="s">
        <v>40</v>
      </c>
      <c r="E117" s="28" t="s">
        <v>1691</v>
      </c>
    </row>
    <row r="118" spans="1:5" ht="12.75">
      <c r="A118" s="29" t="s">
        <v>42</v>
      </c>
      <c r="E118" s="30" t="s">
        <v>1692</v>
      </c>
    </row>
    <row r="119" spans="1:5" ht="89.25">
      <c r="A119" t="s">
        <v>43</v>
      </c>
      <c r="E119" s="28" t="s">
        <v>1693</v>
      </c>
    </row>
    <row r="120" spans="1:16" ht="12.75">
      <c r="A120" s="19" t="s">
        <v>35</v>
      </c>
      <c s="23" t="s">
        <v>290</v>
      </c>
      <c s="23" t="s">
        <v>1694</v>
      </c>
      <c s="19" t="s">
        <v>37</v>
      </c>
      <c s="24" t="s">
        <v>1695</v>
      </c>
      <c s="25" t="s">
        <v>182</v>
      </c>
      <c s="26">
        <v>320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1696</v>
      </c>
    </row>
    <row r="122" spans="1:5" ht="12.75">
      <c r="A122" s="29" t="s">
        <v>42</v>
      </c>
      <c r="E122" s="30" t="s">
        <v>37</v>
      </c>
    </row>
    <row r="123" spans="1:5" ht="89.25">
      <c r="A123" t="s">
        <v>43</v>
      </c>
      <c r="E123" s="28" t="s">
        <v>1693</v>
      </c>
    </row>
    <row r="124" spans="1:16" ht="12.75">
      <c r="A124" s="19" t="s">
        <v>35</v>
      </c>
      <c s="23" t="s">
        <v>296</v>
      </c>
      <c s="23" t="s">
        <v>1697</v>
      </c>
      <c s="19" t="s">
        <v>186</v>
      </c>
      <c s="24" t="s">
        <v>1698</v>
      </c>
      <c s="25" t="s">
        <v>182</v>
      </c>
      <c s="26">
        <v>30</v>
      </c>
      <c s="26">
        <v>0</v>
      </c>
      <c s="26">
        <f>ROUND(ROUND(H124,2)*ROUND(G124,2),2)</f>
      </c>
      <c r="O124">
        <f>(I124*21)/100</f>
      </c>
      <c t="s">
        <v>12</v>
      </c>
    </row>
    <row r="125" spans="1:5" ht="12.75">
      <c r="A125" s="27" t="s">
        <v>40</v>
      </c>
      <c r="E125" s="28" t="s">
        <v>1699</v>
      </c>
    </row>
    <row r="126" spans="1:5" ht="12.75">
      <c r="A126" s="29" t="s">
        <v>42</v>
      </c>
      <c r="E126" s="30" t="s">
        <v>37</v>
      </c>
    </row>
    <row r="127" spans="1:5" ht="89.25">
      <c r="A127" t="s">
        <v>43</v>
      </c>
      <c r="E127" s="28" t="s">
        <v>1693</v>
      </c>
    </row>
    <row r="128" spans="1:16" ht="12.75">
      <c r="A128" s="19" t="s">
        <v>35</v>
      </c>
      <c s="23" t="s">
        <v>301</v>
      </c>
      <c s="23" t="s">
        <v>1697</v>
      </c>
      <c s="19" t="s">
        <v>191</v>
      </c>
      <c s="24" t="s">
        <v>1698</v>
      </c>
      <c s="25" t="s">
        <v>182</v>
      </c>
      <c s="26">
        <v>100</v>
      </c>
      <c s="26">
        <v>0</v>
      </c>
      <c s="26">
        <f>ROUND(ROUND(H128,2)*ROUND(G128,2),2)</f>
      </c>
      <c r="O128">
        <f>(I128*21)/100</f>
      </c>
      <c t="s">
        <v>12</v>
      </c>
    </row>
    <row r="129" spans="1:5" ht="25.5">
      <c r="A129" s="27" t="s">
        <v>40</v>
      </c>
      <c r="E129" s="28" t="s">
        <v>1700</v>
      </c>
    </row>
    <row r="130" spans="1:5" ht="12.75">
      <c r="A130" s="29" t="s">
        <v>42</v>
      </c>
      <c r="E130" s="30" t="s">
        <v>37</v>
      </c>
    </row>
    <row r="131" spans="1:5" ht="89.25">
      <c r="A131" t="s">
        <v>43</v>
      </c>
      <c r="E131" s="28" t="s">
        <v>1693</v>
      </c>
    </row>
    <row r="132" spans="1:16" ht="25.5">
      <c r="A132" s="19" t="s">
        <v>35</v>
      </c>
      <c s="23" t="s">
        <v>304</v>
      </c>
      <c s="23" t="s">
        <v>1701</v>
      </c>
      <c s="19" t="s">
        <v>64</v>
      </c>
      <c s="24" t="s">
        <v>1702</v>
      </c>
      <c s="25" t="s">
        <v>182</v>
      </c>
      <c s="26">
        <v>20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1703</v>
      </c>
    </row>
    <row r="134" spans="1:5" ht="12.75">
      <c r="A134" s="29" t="s">
        <v>42</v>
      </c>
      <c r="E134" s="30" t="s">
        <v>1704</v>
      </c>
    </row>
    <row r="135" spans="1:5" ht="89.25">
      <c r="A135" t="s">
        <v>43</v>
      </c>
      <c r="E135" s="28" t="s">
        <v>1693</v>
      </c>
    </row>
    <row r="136" spans="1:16" ht="25.5">
      <c r="A136" s="19" t="s">
        <v>35</v>
      </c>
      <c s="23" t="s">
        <v>309</v>
      </c>
      <c s="23" t="s">
        <v>1705</v>
      </c>
      <c s="19" t="s">
        <v>64</v>
      </c>
      <c s="24" t="s">
        <v>1706</v>
      </c>
      <c s="25" t="s">
        <v>182</v>
      </c>
      <c s="26">
        <v>18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12.75">
      <c r="A137" s="27" t="s">
        <v>40</v>
      </c>
      <c r="E137" s="28" t="s">
        <v>1703</v>
      </c>
    </row>
    <row r="138" spans="1:5" ht="12.75">
      <c r="A138" s="29" t="s">
        <v>42</v>
      </c>
      <c r="E138" s="30" t="s">
        <v>1707</v>
      </c>
    </row>
    <row r="139" spans="1:5" ht="89.25">
      <c r="A139" t="s">
        <v>43</v>
      </c>
      <c r="E139" s="28" t="s">
        <v>1693</v>
      </c>
    </row>
    <row r="140" spans="1:16" ht="25.5">
      <c r="A140" s="19" t="s">
        <v>35</v>
      </c>
      <c s="23" t="s">
        <v>315</v>
      </c>
      <c s="23" t="s">
        <v>1708</v>
      </c>
      <c s="19" t="s">
        <v>64</v>
      </c>
      <c s="24" t="s">
        <v>1709</v>
      </c>
      <c s="25" t="s">
        <v>182</v>
      </c>
      <c s="26">
        <v>3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1710</v>
      </c>
    </row>
    <row r="142" spans="1:5" ht="12.75">
      <c r="A142" s="29" t="s">
        <v>42</v>
      </c>
      <c r="E142" s="30" t="s">
        <v>1711</v>
      </c>
    </row>
    <row r="143" spans="1:5" ht="89.25">
      <c r="A143" t="s">
        <v>43</v>
      </c>
      <c r="E143" s="28" t="s">
        <v>1693</v>
      </c>
    </row>
    <row r="144" spans="1:16" ht="12.75">
      <c r="A144" s="19" t="s">
        <v>35</v>
      </c>
      <c s="23" t="s">
        <v>320</v>
      </c>
      <c s="23" t="s">
        <v>1712</v>
      </c>
      <c s="19" t="s">
        <v>37</v>
      </c>
      <c s="24" t="s">
        <v>1713</v>
      </c>
      <c s="25" t="s">
        <v>182</v>
      </c>
      <c s="26">
        <v>4</v>
      </c>
      <c s="26">
        <v>0</v>
      </c>
      <c s="26">
        <f>ROUND(ROUND(H144,2)*ROUND(G144,2),2)</f>
      </c>
      <c r="O144">
        <f>(I144*21)/100</f>
      </c>
      <c t="s">
        <v>12</v>
      </c>
    </row>
    <row r="145" spans="1:5" ht="12.75">
      <c r="A145" s="27" t="s">
        <v>40</v>
      </c>
      <c r="E145" s="28" t="s">
        <v>37</v>
      </c>
    </row>
    <row r="146" spans="1:5" ht="12.75">
      <c r="A146" s="29" t="s">
        <v>42</v>
      </c>
      <c r="E146" s="30" t="s">
        <v>37</v>
      </c>
    </row>
    <row r="147" spans="1:5" ht="102">
      <c r="A147" t="s">
        <v>43</v>
      </c>
      <c r="E147" s="28" t="s">
        <v>1714</v>
      </c>
    </row>
    <row r="148" spans="1:16" ht="12.75">
      <c r="A148" s="19" t="s">
        <v>35</v>
      </c>
      <c s="23" t="s">
        <v>324</v>
      </c>
      <c s="23" t="s">
        <v>1715</v>
      </c>
      <c s="19" t="s">
        <v>37</v>
      </c>
      <c s="24" t="s">
        <v>1716</v>
      </c>
      <c s="25" t="s">
        <v>182</v>
      </c>
      <c s="26">
        <v>103</v>
      </c>
      <c s="26">
        <v>0</v>
      </c>
      <c s="26">
        <f>ROUND(ROUND(H148,2)*ROUND(G148,2),2)</f>
      </c>
      <c r="O148">
        <f>(I148*21)/100</f>
      </c>
      <c t="s">
        <v>12</v>
      </c>
    </row>
    <row r="149" spans="1:5" ht="12.75">
      <c r="A149" s="27" t="s">
        <v>40</v>
      </c>
      <c r="E149" s="28" t="s">
        <v>37</v>
      </c>
    </row>
    <row r="150" spans="1:5" ht="12.75">
      <c r="A150" s="29" t="s">
        <v>42</v>
      </c>
      <c r="E150" s="30" t="s">
        <v>1717</v>
      </c>
    </row>
    <row r="151" spans="1:5" ht="76.5">
      <c r="A151" t="s">
        <v>43</v>
      </c>
      <c r="E151" s="28" t="s">
        <v>1718</v>
      </c>
    </row>
    <row r="152" spans="1:16" ht="12.75">
      <c r="A152" s="19" t="s">
        <v>35</v>
      </c>
      <c s="23" t="s">
        <v>328</v>
      </c>
      <c s="23" t="s">
        <v>1719</v>
      </c>
      <c s="19" t="s">
        <v>37</v>
      </c>
      <c s="24" t="s">
        <v>1720</v>
      </c>
      <c s="25" t="s">
        <v>77</v>
      </c>
      <c s="26">
        <v>14</v>
      </c>
      <c s="26">
        <v>0</v>
      </c>
      <c s="26">
        <f>ROUND(ROUND(H152,2)*ROUND(G152,2),2)</f>
      </c>
      <c r="O152">
        <f>(I152*21)/100</f>
      </c>
      <c t="s">
        <v>12</v>
      </c>
    </row>
    <row r="153" spans="1:5" ht="12.75">
      <c r="A153" s="27" t="s">
        <v>40</v>
      </c>
      <c r="E153" s="28" t="s">
        <v>1721</v>
      </c>
    </row>
    <row r="154" spans="1:5" ht="12.75">
      <c r="A154" s="29" t="s">
        <v>42</v>
      </c>
      <c r="E154" s="30" t="s">
        <v>37</v>
      </c>
    </row>
    <row r="155" spans="1:5" ht="89.25">
      <c r="A155" t="s">
        <v>43</v>
      </c>
      <c r="E155" s="28" t="s">
        <v>1722</v>
      </c>
    </row>
    <row r="156" spans="1:16" ht="12.75">
      <c r="A156" s="19" t="s">
        <v>35</v>
      </c>
      <c s="23" t="s">
        <v>333</v>
      </c>
      <c s="23" t="s">
        <v>1723</v>
      </c>
      <c s="19" t="s">
        <v>37</v>
      </c>
      <c s="24" t="s">
        <v>1724</v>
      </c>
      <c s="25" t="s">
        <v>182</v>
      </c>
      <c s="26">
        <v>100</v>
      </c>
      <c s="26">
        <v>0</v>
      </c>
      <c s="26">
        <f>ROUND(ROUND(H156,2)*ROUND(G156,2),2)</f>
      </c>
      <c r="O156">
        <f>(I156*21)/100</f>
      </c>
      <c t="s">
        <v>12</v>
      </c>
    </row>
    <row r="157" spans="1:5" ht="12.75">
      <c r="A157" s="27" t="s">
        <v>40</v>
      </c>
      <c r="E157" s="28" t="s">
        <v>1725</v>
      </c>
    </row>
    <row r="158" spans="1:5" ht="12.75">
      <c r="A158" s="29" t="s">
        <v>42</v>
      </c>
      <c r="E158" s="30" t="s">
        <v>37</v>
      </c>
    </row>
    <row r="159" spans="1:5" ht="114.75">
      <c r="A159" t="s">
        <v>43</v>
      </c>
      <c r="E159" s="28" t="s">
        <v>1726</v>
      </c>
    </row>
    <row r="160" spans="1:16" ht="12.75">
      <c r="A160" s="19" t="s">
        <v>35</v>
      </c>
      <c s="23" t="s">
        <v>337</v>
      </c>
      <c s="23" t="s">
        <v>1727</v>
      </c>
      <c s="19" t="s">
        <v>37</v>
      </c>
      <c s="24" t="s">
        <v>1728</v>
      </c>
      <c s="25" t="s">
        <v>182</v>
      </c>
      <c s="26">
        <v>220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1729</v>
      </c>
    </row>
    <row r="162" spans="1:5" ht="12.75">
      <c r="A162" s="29" t="s">
        <v>42</v>
      </c>
      <c r="E162" s="30" t="s">
        <v>1730</v>
      </c>
    </row>
    <row r="163" spans="1:5" ht="114.75">
      <c r="A163" t="s">
        <v>43</v>
      </c>
      <c r="E163" s="28" t="s">
        <v>1726</v>
      </c>
    </row>
    <row r="164" spans="1:16" ht="25.5">
      <c r="A164" s="19" t="s">
        <v>35</v>
      </c>
      <c s="23" t="s">
        <v>342</v>
      </c>
      <c s="23" t="s">
        <v>1731</v>
      </c>
      <c s="19" t="s">
        <v>186</v>
      </c>
      <c s="24" t="s">
        <v>1732</v>
      </c>
      <c s="25" t="s">
        <v>77</v>
      </c>
      <c s="26">
        <v>5</v>
      </c>
      <c s="26">
        <v>0</v>
      </c>
      <c s="26">
        <f>ROUND(ROUND(H164,2)*ROUND(G164,2),2)</f>
      </c>
      <c r="O164">
        <f>(I164*21)/100</f>
      </c>
      <c t="s">
        <v>12</v>
      </c>
    </row>
    <row r="165" spans="1:5" ht="12.75">
      <c r="A165" s="27" t="s">
        <v>40</v>
      </c>
      <c r="E165" s="28" t="s">
        <v>1733</v>
      </c>
    </row>
    <row r="166" spans="1:5" ht="12.75">
      <c r="A166" s="29" t="s">
        <v>42</v>
      </c>
      <c r="E166" s="30" t="s">
        <v>37</v>
      </c>
    </row>
    <row r="167" spans="1:5" ht="114.75">
      <c r="A167" t="s">
        <v>43</v>
      </c>
      <c r="E167" s="28" t="s">
        <v>1734</v>
      </c>
    </row>
    <row r="168" spans="1:16" ht="25.5">
      <c r="A168" s="19" t="s">
        <v>35</v>
      </c>
      <c s="23" t="s">
        <v>348</v>
      </c>
      <c s="23" t="s">
        <v>1731</v>
      </c>
      <c s="19" t="s">
        <v>191</v>
      </c>
      <c s="24" t="s">
        <v>1732</v>
      </c>
      <c s="25" t="s">
        <v>77</v>
      </c>
      <c s="26">
        <v>4</v>
      </c>
      <c s="26">
        <v>0</v>
      </c>
      <c s="26">
        <f>ROUND(ROUND(H168,2)*ROUND(G168,2),2)</f>
      </c>
      <c r="O168">
        <f>(I168*21)/100</f>
      </c>
      <c t="s">
        <v>12</v>
      </c>
    </row>
    <row r="169" spans="1:5" ht="12.75">
      <c r="A169" s="27" t="s">
        <v>40</v>
      </c>
      <c r="E169" s="28" t="s">
        <v>1735</v>
      </c>
    </row>
    <row r="170" spans="1:5" ht="12.75">
      <c r="A170" s="29" t="s">
        <v>42</v>
      </c>
      <c r="E170" s="30" t="s">
        <v>37</v>
      </c>
    </row>
    <row r="171" spans="1:5" ht="114.75">
      <c r="A171" t="s">
        <v>43</v>
      </c>
      <c r="E171" s="28" t="s">
        <v>1734</v>
      </c>
    </row>
    <row r="172" spans="1:16" ht="12.75">
      <c r="A172" s="19" t="s">
        <v>35</v>
      </c>
      <c s="23" t="s">
        <v>353</v>
      </c>
      <c s="23" t="s">
        <v>1736</v>
      </c>
      <c s="19" t="s">
        <v>37</v>
      </c>
      <c s="24" t="s">
        <v>1737</v>
      </c>
      <c s="25" t="s">
        <v>77</v>
      </c>
      <c s="26">
        <v>8</v>
      </c>
      <c s="26">
        <v>0</v>
      </c>
      <c s="26">
        <f>ROUND(ROUND(H172,2)*ROUND(G172,2),2)</f>
      </c>
      <c r="O172">
        <f>(I172*21)/100</f>
      </c>
      <c t="s">
        <v>12</v>
      </c>
    </row>
    <row r="173" spans="1:5" ht="12.75">
      <c r="A173" s="27" t="s">
        <v>40</v>
      </c>
      <c r="E173" s="28" t="s">
        <v>1738</v>
      </c>
    </row>
    <row r="174" spans="1:5" ht="12.75">
      <c r="A174" s="29" t="s">
        <v>42</v>
      </c>
      <c r="E174" s="30" t="s">
        <v>37</v>
      </c>
    </row>
    <row r="175" spans="1:5" ht="89.25">
      <c r="A175" t="s">
        <v>43</v>
      </c>
      <c r="E175" s="28" t="s">
        <v>1739</v>
      </c>
    </row>
    <row r="176" spans="1:16" ht="12.75">
      <c r="A176" s="19" t="s">
        <v>35</v>
      </c>
      <c s="23" t="s">
        <v>357</v>
      </c>
      <c s="23" t="s">
        <v>1740</v>
      </c>
      <c s="19" t="s">
        <v>37</v>
      </c>
      <c s="24" t="s">
        <v>1741</v>
      </c>
      <c s="25" t="s">
        <v>77</v>
      </c>
      <c s="26">
        <v>2</v>
      </c>
      <c s="26">
        <v>0</v>
      </c>
      <c s="26">
        <f>ROUND(ROUND(H176,2)*ROUND(G176,2),2)</f>
      </c>
      <c r="O176">
        <f>(I176*21)/100</f>
      </c>
      <c t="s">
        <v>12</v>
      </c>
    </row>
    <row r="177" spans="1:5" ht="12.75">
      <c r="A177" s="27" t="s">
        <v>40</v>
      </c>
      <c r="E177" s="28" t="s">
        <v>1742</v>
      </c>
    </row>
    <row r="178" spans="1:5" ht="12.75">
      <c r="A178" s="29" t="s">
        <v>42</v>
      </c>
      <c r="E178" s="30" t="s">
        <v>37</v>
      </c>
    </row>
    <row r="179" spans="1:5" ht="89.25">
      <c r="A179" t="s">
        <v>43</v>
      </c>
      <c r="E179" s="28" t="s">
        <v>1739</v>
      </c>
    </row>
    <row r="180" spans="1:16" ht="25.5">
      <c r="A180" s="19" t="s">
        <v>35</v>
      </c>
      <c s="23" t="s">
        <v>362</v>
      </c>
      <c s="23" t="s">
        <v>1743</v>
      </c>
      <c s="19" t="s">
        <v>37</v>
      </c>
      <c s="24" t="s">
        <v>1744</v>
      </c>
      <c s="25" t="s">
        <v>77</v>
      </c>
      <c s="26">
        <v>6</v>
      </c>
      <c s="26">
        <v>0</v>
      </c>
      <c s="26">
        <f>ROUND(ROUND(H180,2)*ROUND(G180,2),2)</f>
      </c>
      <c r="O180">
        <f>(I180*21)/100</f>
      </c>
      <c t="s">
        <v>12</v>
      </c>
    </row>
    <row r="181" spans="1:5" ht="38.25">
      <c r="A181" s="27" t="s">
        <v>40</v>
      </c>
      <c r="E181" s="28" t="s">
        <v>1745</v>
      </c>
    </row>
    <row r="182" spans="1:5" ht="12.75">
      <c r="A182" s="29" t="s">
        <v>42</v>
      </c>
      <c r="E182" s="30" t="s">
        <v>37</v>
      </c>
    </row>
    <row r="183" spans="1:5" ht="102">
      <c r="A183" t="s">
        <v>43</v>
      </c>
      <c r="E183" s="28" t="s">
        <v>1746</v>
      </c>
    </row>
    <row r="184" spans="1:16" ht="25.5">
      <c r="A184" s="19" t="s">
        <v>35</v>
      </c>
      <c s="23" t="s">
        <v>366</v>
      </c>
      <c s="23" t="s">
        <v>1747</v>
      </c>
      <c s="19" t="s">
        <v>37</v>
      </c>
      <c s="24" t="s">
        <v>1748</v>
      </c>
      <c s="25" t="s">
        <v>77</v>
      </c>
      <c s="26">
        <v>2</v>
      </c>
      <c s="26">
        <v>0</v>
      </c>
      <c s="26">
        <f>ROUND(ROUND(H184,2)*ROUND(G184,2),2)</f>
      </c>
      <c r="O184">
        <f>(I184*21)/100</f>
      </c>
      <c t="s">
        <v>12</v>
      </c>
    </row>
    <row r="185" spans="1:5" ht="38.25">
      <c r="A185" s="27" t="s">
        <v>40</v>
      </c>
      <c r="E185" s="28" t="s">
        <v>1749</v>
      </c>
    </row>
    <row r="186" spans="1:5" ht="12.75">
      <c r="A186" s="29" t="s">
        <v>42</v>
      </c>
      <c r="E186" s="30" t="s">
        <v>37</v>
      </c>
    </row>
    <row r="187" spans="1:5" ht="102">
      <c r="A187" t="s">
        <v>43</v>
      </c>
      <c r="E187" s="28" t="s">
        <v>1746</v>
      </c>
    </row>
    <row r="188" spans="1:16" ht="12.75">
      <c r="A188" s="19" t="s">
        <v>35</v>
      </c>
      <c s="23" t="s">
        <v>371</v>
      </c>
      <c s="23" t="s">
        <v>1750</v>
      </c>
      <c s="19" t="s">
        <v>37</v>
      </c>
      <c s="24" t="s">
        <v>1751</v>
      </c>
      <c s="25" t="s">
        <v>77</v>
      </c>
      <c s="26">
        <v>10</v>
      </c>
      <c s="26">
        <v>0</v>
      </c>
      <c s="26">
        <f>ROUND(ROUND(H188,2)*ROUND(G188,2),2)</f>
      </c>
      <c r="O188">
        <f>(I188*21)/100</f>
      </c>
      <c t="s">
        <v>12</v>
      </c>
    </row>
    <row r="189" spans="1:5" ht="25.5">
      <c r="A189" s="27" t="s">
        <v>40</v>
      </c>
      <c r="E189" s="28" t="s">
        <v>1752</v>
      </c>
    </row>
    <row r="190" spans="1:5" ht="12.75">
      <c r="A190" s="29" t="s">
        <v>42</v>
      </c>
      <c r="E190" s="30" t="s">
        <v>1753</v>
      </c>
    </row>
    <row r="191" spans="1:5" ht="89.25">
      <c r="A191" t="s">
        <v>43</v>
      </c>
      <c r="E191" s="28" t="s">
        <v>1754</v>
      </c>
    </row>
    <row r="192" spans="1:16" ht="12.75">
      <c r="A192" s="19" t="s">
        <v>35</v>
      </c>
      <c s="23" t="s">
        <v>377</v>
      </c>
      <c s="23" t="s">
        <v>1755</v>
      </c>
      <c s="19" t="s">
        <v>37</v>
      </c>
      <c s="24" t="s">
        <v>1756</v>
      </c>
      <c s="25" t="s">
        <v>77</v>
      </c>
      <c s="26">
        <v>10</v>
      </c>
      <c s="26">
        <v>0</v>
      </c>
      <c s="26">
        <f>ROUND(ROUND(H192,2)*ROUND(G192,2),2)</f>
      </c>
      <c r="O192">
        <f>(I192*21)/100</f>
      </c>
      <c t="s">
        <v>12</v>
      </c>
    </row>
    <row r="193" spans="1:5" ht="12.75">
      <c r="A193" s="27" t="s">
        <v>40</v>
      </c>
      <c r="E193" s="28" t="s">
        <v>1757</v>
      </c>
    </row>
    <row r="194" spans="1:5" ht="12.75">
      <c r="A194" s="29" t="s">
        <v>42</v>
      </c>
      <c r="E194" s="30" t="s">
        <v>37</v>
      </c>
    </row>
    <row r="195" spans="1:5" ht="89.25">
      <c r="A195" t="s">
        <v>43</v>
      </c>
      <c r="E195" s="28" t="s">
        <v>1758</v>
      </c>
    </row>
    <row r="196" spans="1:16" ht="12.75">
      <c r="A196" s="19" t="s">
        <v>35</v>
      </c>
      <c s="23" t="s">
        <v>383</v>
      </c>
      <c s="23" t="s">
        <v>1759</v>
      </c>
      <c s="19" t="s">
        <v>37</v>
      </c>
      <c s="24" t="s">
        <v>1760</v>
      </c>
      <c s="25" t="s">
        <v>77</v>
      </c>
      <c s="26">
        <v>9</v>
      </c>
      <c s="26">
        <v>0</v>
      </c>
      <c s="26">
        <f>ROUND(ROUND(H196,2)*ROUND(G196,2),2)</f>
      </c>
      <c r="O196">
        <f>(I196*21)/100</f>
      </c>
      <c t="s">
        <v>12</v>
      </c>
    </row>
    <row r="197" spans="1:5" ht="25.5">
      <c r="A197" s="27" t="s">
        <v>40</v>
      </c>
      <c r="E197" s="28" t="s">
        <v>1761</v>
      </c>
    </row>
    <row r="198" spans="1:5" ht="12.75">
      <c r="A198" s="29" t="s">
        <v>42</v>
      </c>
      <c r="E198" s="30" t="s">
        <v>37</v>
      </c>
    </row>
    <row r="199" spans="1:5" ht="114.75">
      <c r="A199" t="s">
        <v>43</v>
      </c>
      <c r="E199" s="28" t="s">
        <v>1762</v>
      </c>
    </row>
    <row r="200" spans="1:16" ht="12.75">
      <c r="A200" s="19" t="s">
        <v>35</v>
      </c>
      <c s="23" t="s">
        <v>389</v>
      </c>
      <c s="23" t="s">
        <v>1763</v>
      </c>
      <c s="19" t="s">
        <v>37</v>
      </c>
      <c s="24" t="s">
        <v>1764</v>
      </c>
      <c s="25" t="s">
        <v>77</v>
      </c>
      <c s="26">
        <v>6</v>
      </c>
      <c s="26">
        <v>0</v>
      </c>
      <c s="26">
        <f>ROUND(ROUND(H200,2)*ROUND(G200,2),2)</f>
      </c>
      <c r="O200">
        <f>(I200*21)/100</f>
      </c>
      <c t="s">
        <v>12</v>
      </c>
    </row>
    <row r="201" spans="1:5" ht="12.75">
      <c r="A201" s="27" t="s">
        <v>40</v>
      </c>
      <c r="E201" s="28" t="s">
        <v>1765</v>
      </c>
    </row>
    <row r="202" spans="1:5" ht="12.75">
      <c r="A202" s="29" t="s">
        <v>42</v>
      </c>
      <c r="E202" s="30" t="s">
        <v>37</v>
      </c>
    </row>
    <row r="203" spans="1:5" ht="114.75">
      <c r="A203" t="s">
        <v>43</v>
      </c>
      <c r="E203" s="28" t="s">
        <v>1762</v>
      </c>
    </row>
    <row r="204" spans="1:16" ht="12.75">
      <c r="A204" s="19" t="s">
        <v>35</v>
      </c>
      <c s="23" t="s">
        <v>393</v>
      </c>
      <c s="23" t="s">
        <v>1766</v>
      </c>
      <c s="19" t="s">
        <v>37</v>
      </c>
      <c s="24" t="s">
        <v>1767</v>
      </c>
      <c s="25" t="s">
        <v>77</v>
      </c>
      <c s="26">
        <v>8</v>
      </c>
      <c s="26">
        <v>0</v>
      </c>
      <c s="26">
        <f>ROUND(ROUND(H204,2)*ROUND(G204,2),2)</f>
      </c>
      <c r="O204">
        <f>(I204*21)/100</f>
      </c>
      <c t="s">
        <v>12</v>
      </c>
    </row>
    <row r="205" spans="1:5" ht="12.75">
      <c r="A205" s="27" t="s">
        <v>40</v>
      </c>
      <c r="E205" s="28" t="s">
        <v>1768</v>
      </c>
    </row>
    <row r="206" spans="1:5" ht="12.75">
      <c r="A206" s="29" t="s">
        <v>42</v>
      </c>
      <c r="E206" s="30" t="s">
        <v>37</v>
      </c>
    </row>
    <row r="207" spans="1:5" ht="114.75">
      <c r="A207" t="s">
        <v>43</v>
      </c>
      <c r="E207" s="28" t="s">
        <v>1762</v>
      </c>
    </row>
    <row r="208" spans="1:16" ht="12.75">
      <c r="A208" s="19" t="s">
        <v>35</v>
      </c>
      <c s="23" t="s">
        <v>398</v>
      </c>
      <c s="23" t="s">
        <v>1769</v>
      </c>
      <c s="19" t="s">
        <v>37</v>
      </c>
      <c s="24" t="s">
        <v>1770</v>
      </c>
      <c s="25" t="s">
        <v>77</v>
      </c>
      <c s="26">
        <v>10</v>
      </c>
      <c s="26">
        <v>0</v>
      </c>
      <c s="26">
        <f>ROUND(ROUND(H208,2)*ROUND(G208,2),2)</f>
      </c>
      <c r="O208">
        <f>(I208*21)/100</f>
      </c>
      <c t="s">
        <v>12</v>
      </c>
    </row>
    <row r="209" spans="1:5" ht="12.75">
      <c r="A209" s="27" t="s">
        <v>40</v>
      </c>
      <c r="E209" s="28" t="s">
        <v>1771</v>
      </c>
    </row>
    <row r="210" spans="1:5" ht="12.75">
      <c r="A210" s="29" t="s">
        <v>42</v>
      </c>
      <c r="E210" s="30" t="s">
        <v>1753</v>
      </c>
    </row>
    <row r="211" spans="1:5" ht="114.75">
      <c r="A211" t="s">
        <v>43</v>
      </c>
      <c r="E211" s="28" t="s">
        <v>1762</v>
      </c>
    </row>
    <row r="212" spans="1:16" ht="25.5">
      <c r="A212" s="19" t="s">
        <v>35</v>
      </c>
      <c s="23" t="s">
        <v>403</v>
      </c>
      <c s="23" t="s">
        <v>1772</v>
      </c>
      <c s="19" t="s">
        <v>37</v>
      </c>
      <c s="24" t="s">
        <v>1773</v>
      </c>
      <c s="25" t="s">
        <v>77</v>
      </c>
      <c s="26">
        <v>1</v>
      </c>
      <c s="26">
        <v>0</v>
      </c>
      <c s="26">
        <f>ROUND(ROUND(H212,2)*ROUND(G212,2),2)</f>
      </c>
      <c r="O212">
        <f>(I212*21)/100</f>
      </c>
      <c t="s">
        <v>12</v>
      </c>
    </row>
    <row r="213" spans="1:5" ht="12.75">
      <c r="A213" s="27" t="s">
        <v>40</v>
      </c>
      <c r="E213" s="28" t="s">
        <v>37</v>
      </c>
    </row>
    <row r="214" spans="1:5" ht="12.75">
      <c r="A214" s="29" t="s">
        <v>42</v>
      </c>
      <c r="E214" s="30" t="s">
        <v>37</v>
      </c>
    </row>
    <row r="215" spans="1:5" ht="114.75">
      <c r="A215" t="s">
        <v>43</v>
      </c>
      <c r="E215" s="28" t="s">
        <v>1774</v>
      </c>
    </row>
    <row r="216" spans="1:16" ht="12.75">
      <c r="A216" s="19" t="s">
        <v>35</v>
      </c>
      <c s="23" t="s">
        <v>408</v>
      </c>
      <c s="23" t="s">
        <v>1775</v>
      </c>
      <c s="19" t="s">
        <v>37</v>
      </c>
      <c s="24" t="s">
        <v>1776</v>
      </c>
      <c s="25" t="s">
        <v>77</v>
      </c>
      <c s="26">
        <v>1</v>
      </c>
      <c s="26">
        <v>0</v>
      </c>
      <c s="26">
        <f>ROUND(ROUND(H216,2)*ROUND(G216,2),2)</f>
      </c>
      <c r="O216">
        <f>(I216*21)/100</f>
      </c>
      <c t="s">
        <v>12</v>
      </c>
    </row>
    <row r="217" spans="1:5" ht="12.75">
      <c r="A217" s="27" t="s">
        <v>40</v>
      </c>
      <c r="E217" s="28" t="s">
        <v>1777</v>
      </c>
    </row>
    <row r="218" spans="1:5" ht="12.75">
      <c r="A218" s="29" t="s">
        <v>42</v>
      </c>
      <c r="E218" s="30" t="s">
        <v>37</v>
      </c>
    </row>
    <row r="219" spans="1:5" ht="76.5">
      <c r="A219" t="s">
        <v>43</v>
      </c>
      <c r="E219" s="28" t="s">
        <v>1778</v>
      </c>
    </row>
    <row r="220" spans="1:16" ht="12.75">
      <c r="A220" s="19" t="s">
        <v>35</v>
      </c>
      <c s="23" t="s">
        <v>413</v>
      </c>
      <c s="23" t="s">
        <v>1779</v>
      </c>
      <c s="19" t="s">
        <v>37</v>
      </c>
      <c s="24" t="s">
        <v>1780</v>
      </c>
      <c s="25" t="s">
        <v>182</v>
      </c>
      <c s="26">
        <v>90</v>
      </c>
      <c s="26">
        <v>0</v>
      </c>
      <c s="26">
        <f>ROUND(ROUND(H220,2)*ROUND(G220,2),2)</f>
      </c>
      <c r="O220">
        <f>(I220*21)/100</f>
      </c>
      <c t="s">
        <v>12</v>
      </c>
    </row>
    <row r="221" spans="1:5" ht="12.75">
      <c r="A221" s="27" t="s">
        <v>40</v>
      </c>
      <c r="E221" s="28" t="s">
        <v>1781</v>
      </c>
    </row>
    <row r="222" spans="1:5" ht="12.75">
      <c r="A222" s="29" t="s">
        <v>42</v>
      </c>
      <c r="E222" s="30" t="s">
        <v>37</v>
      </c>
    </row>
    <row r="223" spans="1:5" ht="153">
      <c r="A223" t="s">
        <v>43</v>
      </c>
      <c r="E223" s="28" t="s">
        <v>1782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0+O8+O25+O58+O63+O100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1783</v>
      </c>
      <c s="31">
        <f>0+I8+I25+I58+I63+I100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1783</v>
      </c>
      <c s="5"/>
      <c s="14" t="s">
        <v>1784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149.38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1431</v>
      </c>
    </row>
    <row r="11" spans="1:5" ht="12.75">
      <c r="A11" s="29" t="s">
        <v>42</v>
      </c>
      <c r="E11" s="30" t="s">
        <v>1785</v>
      </c>
    </row>
    <row r="12" spans="1:5" ht="140.2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1786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55</v>
      </c>
      <c s="19" t="s">
        <v>64</v>
      </c>
      <c s="24" t="s">
        <v>57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1787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1610</v>
      </c>
      <c s="19" t="s">
        <v>37</v>
      </c>
      <c s="24" t="s">
        <v>1611</v>
      </c>
      <c s="25" t="s">
        <v>77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25.5">
      <c r="A22" s="27" t="s">
        <v>40</v>
      </c>
      <c r="E22" s="28" t="s">
        <v>1612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44</v>
      </c>
    </row>
    <row r="25" spans="1:18" ht="12.75" customHeight="1">
      <c r="A25" s="5" t="s">
        <v>33</v>
      </c>
      <c s="5"/>
      <c s="34" t="s">
        <v>18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19" t="s">
        <v>35</v>
      </c>
      <c s="23" t="s">
        <v>25</v>
      </c>
      <c s="23" t="s">
        <v>1613</v>
      </c>
      <c s="19" t="s">
        <v>37</v>
      </c>
      <c s="24" t="s">
        <v>1614</v>
      </c>
      <c s="25" t="s">
        <v>120</v>
      </c>
      <c s="26">
        <v>18.97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38.25">
      <c r="A27" s="27" t="s">
        <v>40</v>
      </c>
      <c r="E27" s="28" t="s">
        <v>1788</v>
      </c>
    </row>
    <row r="28" spans="1:5" ht="12.75">
      <c r="A28" s="29" t="s">
        <v>42</v>
      </c>
      <c r="E28" s="30" t="s">
        <v>1789</v>
      </c>
    </row>
    <row r="29" spans="1:5" ht="306">
      <c r="A29" t="s">
        <v>43</v>
      </c>
      <c r="E29" s="28" t="s">
        <v>197</v>
      </c>
    </row>
    <row r="30" spans="1:16" ht="12.75">
      <c r="A30" s="19" t="s">
        <v>35</v>
      </c>
      <c s="23" t="s">
        <v>27</v>
      </c>
      <c s="23" t="s">
        <v>1621</v>
      </c>
      <c s="19" t="s">
        <v>37</v>
      </c>
      <c s="24" t="s">
        <v>1622</v>
      </c>
      <c s="25" t="s">
        <v>120</v>
      </c>
      <c s="26">
        <v>18.97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63.75">
      <c r="A31" s="27" t="s">
        <v>40</v>
      </c>
      <c r="E31" s="28" t="s">
        <v>1790</v>
      </c>
    </row>
    <row r="32" spans="1:5" ht="25.5">
      <c r="A32" s="29" t="s">
        <v>42</v>
      </c>
      <c r="E32" s="30" t="s">
        <v>1791</v>
      </c>
    </row>
    <row r="33" spans="1:5" ht="318.75">
      <c r="A33" t="s">
        <v>43</v>
      </c>
      <c r="E33" s="28" t="s">
        <v>202</v>
      </c>
    </row>
    <row r="34" spans="1:16" ht="12.75">
      <c r="A34" s="19" t="s">
        <v>35</v>
      </c>
      <c s="23" t="s">
        <v>62</v>
      </c>
      <c s="23" t="s">
        <v>198</v>
      </c>
      <c s="19" t="s">
        <v>37</v>
      </c>
      <c s="24" t="s">
        <v>199</v>
      </c>
      <c s="25" t="s">
        <v>120</v>
      </c>
      <c s="26">
        <v>93.36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51">
      <c r="A35" s="27" t="s">
        <v>40</v>
      </c>
      <c r="E35" s="28" t="s">
        <v>1792</v>
      </c>
    </row>
    <row r="36" spans="1:5" ht="38.25">
      <c r="A36" s="29" t="s">
        <v>42</v>
      </c>
      <c r="E36" s="30" t="s">
        <v>1793</v>
      </c>
    </row>
    <row r="37" spans="1:5" ht="318.75">
      <c r="A37" t="s">
        <v>43</v>
      </c>
      <c r="E37" s="28" t="s">
        <v>202</v>
      </c>
    </row>
    <row r="38" spans="1:16" ht="12.75">
      <c r="A38" s="19" t="s">
        <v>35</v>
      </c>
      <c s="23" t="s">
        <v>67</v>
      </c>
      <c s="23" t="s">
        <v>124</v>
      </c>
      <c s="19" t="s">
        <v>186</v>
      </c>
      <c s="24" t="s">
        <v>125</v>
      </c>
      <c s="25" t="s">
        <v>120</v>
      </c>
      <c s="26">
        <v>93.36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1440</v>
      </c>
    </row>
    <row r="40" spans="1:5" ht="12.75">
      <c r="A40" s="29" t="s">
        <v>42</v>
      </c>
      <c r="E40" s="30" t="s">
        <v>1794</v>
      </c>
    </row>
    <row r="41" spans="1:5" ht="191.25">
      <c r="A41" t="s">
        <v>43</v>
      </c>
      <c r="E41" s="28" t="s">
        <v>128</v>
      </c>
    </row>
    <row r="42" spans="1:16" ht="12.75">
      <c r="A42" s="19" t="s">
        <v>35</v>
      </c>
      <c s="23" t="s">
        <v>30</v>
      </c>
      <c s="23" t="s">
        <v>124</v>
      </c>
      <c s="19" t="s">
        <v>191</v>
      </c>
      <c s="24" t="s">
        <v>125</v>
      </c>
      <c s="25" t="s">
        <v>120</v>
      </c>
      <c s="26">
        <v>18.97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1795</v>
      </c>
    </row>
    <row r="44" spans="1:5" ht="12.75">
      <c r="A44" s="29" t="s">
        <v>42</v>
      </c>
      <c r="E44" s="30" t="s">
        <v>1796</v>
      </c>
    </row>
    <row r="45" spans="1:5" ht="191.25">
      <c r="A45" t="s">
        <v>43</v>
      </c>
      <c r="E45" s="28" t="s">
        <v>128</v>
      </c>
    </row>
    <row r="46" spans="1:16" ht="12.75">
      <c r="A46" s="19" t="s">
        <v>35</v>
      </c>
      <c s="23" t="s">
        <v>32</v>
      </c>
      <c s="23" t="s">
        <v>879</v>
      </c>
      <c s="19" t="s">
        <v>37</v>
      </c>
      <c s="24" t="s">
        <v>880</v>
      </c>
      <c s="25" t="s">
        <v>120</v>
      </c>
      <c s="26">
        <v>18.97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25.5">
      <c r="A47" s="27" t="s">
        <v>40</v>
      </c>
      <c r="E47" s="28" t="s">
        <v>1797</v>
      </c>
    </row>
    <row r="48" spans="1:5" ht="12.75">
      <c r="A48" s="29" t="s">
        <v>42</v>
      </c>
      <c r="E48" s="30" t="s">
        <v>1798</v>
      </c>
    </row>
    <row r="49" spans="1:5" ht="229.5">
      <c r="A49" t="s">
        <v>43</v>
      </c>
      <c r="E49" s="28" t="s">
        <v>1284</v>
      </c>
    </row>
    <row r="50" spans="1:16" ht="12.75">
      <c r="A50" s="19" t="s">
        <v>35</v>
      </c>
      <c s="23" t="s">
        <v>117</v>
      </c>
      <c s="23" t="s">
        <v>1442</v>
      </c>
      <c s="19" t="s">
        <v>37</v>
      </c>
      <c s="24" t="s">
        <v>1443</v>
      </c>
      <c s="25" t="s">
        <v>120</v>
      </c>
      <c s="26">
        <v>14.23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38.25">
      <c r="A51" s="27" t="s">
        <v>40</v>
      </c>
      <c r="E51" s="28" t="s">
        <v>1799</v>
      </c>
    </row>
    <row r="52" spans="1:5" ht="12.75">
      <c r="A52" s="29" t="s">
        <v>42</v>
      </c>
      <c r="E52" s="30" t="s">
        <v>1800</v>
      </c>
    </row>
    <row r="53" spans="1:5" ht="229.5">
      <c r="A53" t="s">
        <v>43</v>
      </c>
      <c r="E53" s="28" t="s">
        <v>1446</v>
      </c>
    </row>
    <row r="54" spans="1:16" ht="12.75">
      <c r="A54" s="19" t="s">
        <v>35</v>
      </c>
      <c s="23" t="s">
        <v>123</v>
      </c>
      <c s="23" t="s">
        <v>212</v>
      </c>
      <c s="19" t="s">
        <v>37</v>
      </c>
      <c s="24" t="s">
        <v>213</v>
      </c>
      <c s="25" t="s">
        <v>120</v>
      </c>
      <c s="26">
        <v>34.05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38.25">
      <c r="A55" s="27" t="s">
        <v>40</v>
      </c>
      <c r="E55" s="28" t="s">
        <v>1801</v>
      </c>
    </row>
    <row r="56" spans="1:5" ht="12.75">
      <c r="A56" s="29" t="s">
        <v>42</v>
      </c>
      <c r="E56" s="30" t="s">
        <v>1802</v>
      </c>
    </row>
    <row r="57" spans="1:5" ht="293.25">
      <c r="A57" t="s">
        <v>43</v>
      </c>
      <c r="E57" s="28" t="s">
        <v>216</v>
      </c>
    </row>
    <row r="58" spans="1:18" ht="12.75" customHeight="1">
      <c r="A58" s="5" t="s">
        <v>33</v>
      </c>
      <c s="5"/>
      <c s="34" t="s">
        <v>23</v>
      </c>
      <c s="5"/>
      <c s="21" t="s">
        <v>981</v>
      </c>
      <c s="5"/>
      <c s="5"/>
      <c s="5"/>
      <c s="35">
        <f>0+Q58</f>
      </c>
      <c r="O58">
        <f>0+R58</f>
      </c>
      <c r="Q58">
        <f>0+I59</f>
      </c>
      <c>
        <f>0+O59</f>
      </c>
    </row>
    <row r="59" spans="1:16" ht="12.75">
      <c r="A59" s="19" t="s">
        <v>35</v>
      </c>
      <c s="23" t="s">
        <v>129</v>
      </c>
      <c s="23" t="s">
        <v>1457</v>
      </c>
      <c s="19" t="s">
        <v>37</v>
      </c>
      <c s="24" t="s">
        <v>1458</v>
      </c>
      <c s="25" t="s">
        <v>120</v>
      </c>
      <c s="26">
        <v>8.89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25.5">
      <c r="A60" s="27" t="s">
        <v>40</v>
      </c>
      <c r="E60" s="28" t="s">
        <v>1803</v>
      </c>
    </row>
    <row r="61" spans="1:5" ht="12.75">
      <c r="A61" s="29" t="s">
        <v>42</v>
      </c>
      <c r="E61" s="30" t="s">
        <v>1804</v>
      </c>
    </row>
    <row r="62" spans="1:5" ht="38.25">
      <c r="A62" t="s">
        <v>43</v>
      </c>
      <c r="E62" s="28" t="s">
        <v>899</v>
      </c>
    </row>
    <row r="63" spans="1:18" ht="12.75" customHeight="1">
      <c r="A63" s="5" t="s">
        <v>33</v>
      </c>
      <c s="5"/>
      <c s="34" t="s">
        <v>67</v>
      </c>
      <c s="5"/>
      <c s="21" t="s">
        <v>341</v>
      </c>
      <c s="5"/>
      <c s="5"/>
      <c s="5"/>
      <c s="35">
        <f>0+Q63</f>
      </c>
      <c r="O63">
        <f>0+R63</f>
      </c>
      <c r="Q63">
        <f>0+I64+I68+I72+I76+I80+I84+I88+I92+I96</f>
      </c>
      <c>
        <f>0+O64+O68+O72+O76+O80+O84+O88+O92+O96</f>
      </c>
    </row>
    <row r="64" spans="1:16" ht="12.75">
      <c r="A64" s="19" t="s">
        <v>35</v>
      </c>
      <c s="23" t="s">
        <v>135</v>
      </c>
      <c s="23" t="s">
        <v>1805</v>
      </c>
      <c s="19" t="s">
        <v>37</v>
      </c>
      <c s="24" t="s">
        <v>1806</v>
      </c>
      <c s="25" t="s">
        <v>182</v>
      </c>
      <c s="26">
        <v>1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38.25">
      <c r="A65" s="27" t="s">
        <v>40</v>
      </c>
      <c r="E65" s="28" t="s">
        <v>1807</v>
      </c>
    </row>
    <row r="66" spans="1:5" ht="12.75">
      <c r="A66" s="29" t="s">
        <v>42</v>
      </c>
      <c r="E66" s="30" t="s">
        <v>37</v>
      </c>
    </row>
    <row r="67" spans="1:5" ht="255">
      <c r="A67" t="s">
        <v>43</v>
      </c>
      <c r="E67" s="28" t="s">
        <v>1531</v>
      </c>
    </row>
    <row r="68" spans="1:16" ht="12.75">
      <c r="A68" s="19" t="s">
        <v>35</v>
      </c>
      <c s="23" t="s">
        <v>141</v>
      </c>
      <c s="23" t="s">
        <v>1808</v>
      </c>
      <c s="19" t="s">
        <v>37</v>
      </c>
      <c s="24" t="s">
        <v>1809</v>
      </c>
      <c s="25" t="s">
        <v>182</v>
      </c>
      <c s="26">
        <v>98.8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38.25">
      <c r="A69" s="27" t="s">
        <v>40</v>
      </c>
      <c r="E69" s="28" t="s">
        <v>1810</v>
      </c>
    </row>
    <row r="70" spans="1:5" ht="12.75">
      <c r="A70" s="29" t="s">
        <v>42</v>
      </c>
      <c r="E70" s="30" t="s">
        <v>1811</v>
      </c>
    </row>
    <row r="71" spans="1:5" ht="255">
      <c r="A71" t="s">
        <v>43</v>
      </c>
      <c r="E71" s="28" t="s">
        <v>1531</v>
      </c>
    </row>
    <row r="72" spans="1:16" ht="12.75">
      <c r="A72" s="19" t="s">
        <v>35</v>
      </c>
      <c s="23" t="s">
        <v>146</v>
      </c>
      <c s="23" t="s">
        <v>1541</v>
      </c>
      <c s="19" t="s">
        <v>37</v>
      </c>
      <c s="24" t="s">
        <v>1542</v>
      </c>
      <c s="25" t="s">
        <v>182</v>
      </c>
      <c s="26">
        <v>98.8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38.25">
      <c r="A73" s="27" t="s">
        <v>40</v>
      </c>
      <c r="E73" s="28" t="s">
        <v>1812</v>
      </c>
    </row>
    <row r="74" spans="1:5" ht="12.75">
      <c r="A74" s="29" t="s">
        <v>42</v>
      </c>
      <c r="E74" s="30" t="s">
        <v>37</v>
      </c>
    </row>
    <row r="75" spans="1:5" ht="51">
      <c r="A75" t="s">
        <v>43</v>
      </c>
      <c r="E75" s="28" t="s">
        <v>1544</v>
      </c>
    </row>
    <row r="76" spans="1:16" ht="12.75">
      <c r="A76" s="19" t="s">
        <v>35</v>
      </c>
      <c s="23" t="s">
        <v>151</v>
      </c>
      <c s="23" t="s">
        <v>1545</v>
      </c>
      <c s="19" t="s">
        <v>37</v>
      </c>
      <c s="24" t="s">
        <v>1546</v>
      </c>
      <c s="25" t="s">
        <v>182</v>
      </c>
      <c s="26">
        <v>98.8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25.5">
      <c r="A77" s="27" t="s">
        <v>40</v>
      </c>
      <c r="E77" s="28" t="s">
        <v>1813</v>
      </c>
    </row>
    <row r="78" spans="1:5" ht="12.75">
      <c r="A78" s="29" t="s">
        <v>42</v>
      </c>
      <c r="E78" s="30" t="s">
        <v>37</v>
      </c>
    </row>
    <row r="79" spans="1:5" ht="38.25">
      <c r="A79" t="s">
        <v>43</v>
      </c>
      <c r="E79" s="28" t="s">
        <v>1549</v>
      </c>
    </row>
    <row r="80" spans="1:16" ht="12.75">
      <c r="A80" s="19" t="s">
        <v>35</v>
      </c>
      <c s="23" t="s">
        <v>232</v>
      </c>
      <c s="23" t="s">
        <v>1814</v>
      </c>
      <c s="19" t="s">
        <v>37</v>
      </c>
      <c s="24" t="s">
        <v>1815</v>
      </c>
      <c s="25" t="s">
        <v>77</v>
      </c>
      <c s="26">
        <v>4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37</v>
      </c>
    </row>
    <row r="82" spans="1:5" ht="12.75">
      <c r="A82" s="29" t="s">
        <v>42</v>
      </c>
      <c r="E82" s="30" t="s">
        <v>37</v>
      </c>
    </row>
    <row r="83" spans="1:5" ht="25.5">
      <c r="A83" t="s">
        <v>43</v>
      </c>
      <c r="E83" s="28" t="s">
        <v>1816</v>
      </c>
    </row>
    <row r="84" spans="1:16" ht="12.75">
      <c r="A84" s="19" t="s">
        <v>35</v>
      </c>
      <c s="23" t="s">
        <v>237</v>
      </c>
      <c s="23" t="s">
        <v>1817</v>
      </c>
      <c s="19" t="s">
        <v>186</v>
      </c>
      <c s="24" t="s">
        <v>1818</v>
      </c>
      <c s="25" t="s">
        <v>77</v>
      </c>
      <c s="26">
        <v>2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1819</v>
      </c>
    </row>
    <row r="86" spans="1:5" ht="12.75">
      <c r="A86" s="29" t="s">
        <v>42</v>
      </c>
      <c r="E86" s="30" t="s">
        <v>37</v>
      </c>
    </row>
    <row r="87" spans="1:5" ht="51">
      <c r="A87" t="s">
        <v>43</v>
      </c>
      <c r="E87" s="28" t="s">
        <v>1485</v>
      </c>
    </row>
    <row r="88" spans="1:16" ht="12.75">
      <c r="A88" s="19" t="s">
        <v>35</v>
      </c>
      <c s="23" t="s">
        <v>243</v>
      </c>
      <c s="23" t="s">
        <v>1817</v>
      </c>
      <c s="19" t="s">
        <v>191</v>
      </c>
      <c s="24" t="s">
        <v>1818</v>
      </c>
      <c s="25" t="s">
        <v>77</v>
      </c>
      <c s="26">
        <v>4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1820</v>
      </c>
    </row>
    <row r="90" spans="1:5" ht="12.75">
      <c r="A90" s="29" t="s">
        <v>42</v>
      </c>
      <c r="E90" s="30" t="s">
        <v>37</v>
      </c>
    </row>
    <row r="91" spans="1:5" ht="51">
      <c r="A91" t="s">
        <v>43</v>
      </c>
      <c r="E91" s="28" t="s">
        <v>1485</v>
      </c>
    </row>
    <row r="92" spans="1:16" ht="12.75">
      <c r="A92" s="19" t="s">
        <v>35</v>
      </c>
      <c s="23" t="s">
        <v>249</v>
      </c>
      <c s="23" t="s">
        <v>1821</v>
      </c>
      <c s="19" t="s">
        <v>37</v>
      </c>
      <c s="24" t="s">
        <v>1822</v>
      </c>
      <c s="25" t="s">
        <v>182</v>
      </c>
      <c s="26">
        <v>98.8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1823</v>
      </c>
    </row>
    <row r="94" spans="1:5" ht="12.75">
      <c r="A94" s="29" t="s">
        <v>42</v>
      </c>
      <c r="E94" s="30" t="s">
        <v>37</v>
      </c>
    </row>
    <row r="95" spans="1:5" ht="51">
      <c r="A95" t="s">
        <v>43</v>
      </c>
      <c r="E95" s="28" t="s">
        <v>1489</v>
      </c>
    </row>
    <row r="96" spans="1:16" ht="12.75">
      <c r="A96" s="19" t="s">
        <v>35</v>
      </c>
      <c s="23" t="s">
        <v>255</v>
      </c>
      <c s="23" t="s">
        <v>1824</v>
      </c>
      <c s="19" t="s">
        <v>37</v>
      </c>
      <c s="24" t="s">
        <v>1825</v>
      </c>
      <c s="25" t="s">
        <v>77</v>
      </c>
      <c s="26">
        <v>2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12.75">
      <c r="A97" s="27" t="s">
        <v>40</v>
      </c>
      <c r="E97" s="28" t="s">
        <v>37</v>
      </c>
    </row>
    <row r="98" spans="1:5" ht="12.75">
      <c r="A98" s="29" t="s">
        <v>42</v>
      </c>
      <c r="E98" s="30" t="s">
        <v>37</v>
      </c>
    </row>
    <row r="99" spans="1:5" ht="12.75">
      <c r="A99" t="s">
        <v>43</v>
      </c>
      <c r="E99" s="28" t="s">
        <v>1826</v>
      </c>
    </row>
    <row r="100" spans="1:18" ht="12.75" customHeight="1">
      <c r="A100" s="5" t="s">
        <v>33</v>
      </c>
      <c s="5"/>
      <c s="34" t="s">
        <v>30</v>
      </c>
      <c s="5"/>
      <c s="21" t="s">
        <v>370</v>
      </c>
      <c s="5"/>
      <c s="5"/>
      <c s="5"/>
      <c s="35">
        <f>0+Q100</f>
      </c>
      <c r="O100">
        <f>0+R100</f>
      </c>
      <c r="Q100">
        <f>0+I101</f>
      </c>
      <c>
        <f>0+O101</f>
      </c>
    </row>
    <row r="101" spans="1:16" ht="12.75">
      <c r="A101" s="19" t="s">
        <v>35</v>
      </c>
      <c s="23" t="s">
        <v>261</v>
      </c>
      <c s="23" t="s">
        <v>1827</v>
      </c>
      <c s="19" t="s">
        <v>37</v>
      </c>
      <c s="24" t="s">
        <v>1828</v>
      </c>
      <c s="25" t="s">
        <v>182</v>
      </c>
      <c s="26">
        <v>100</v>
      </c>
      <c s="26">
        <v>0</v>
      </c>
      <c s="26">
        <f>ROUND(ROUND(H101,2)*ROUND(G101,2),2)</f>
      </c>
      <c r="O101">
        <f>(I101*21)/100</f>
      </c>
      <c t="s">
        <v>12</v>
      </c>
    </row>
    <row r="102" spans="1:5" ht="51">
      <c r="A102" s="27" t="s">
        <v>40</v>
      </c>
      <c r="E102" s="28" t="s">
        <v>1829</v>
      </c>
    </row>
    <row r="103" spans="1:5" ht="12.75">
      <c r="A103" s="29" t="s">
        <v>42</v>
      </c>
      <c r="E103" s="30" t="s">
        <v>1830</v>
      </c>
    </row>
    <row r="104" spans="1:5" ht="89.25">
      <c r="A104" t="s">
        <v>43</v>
      </c>
      <c r="E104" s="28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1">
        <f>0+I8+I13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81</v>
      </c>
      <c s="5"/>
      <c s="14" t="s">
        <v>82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18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51">
      <c r="A10" s="27" t="s">
        <v>40</v>
      </c>
      <c r="E10" s="28" t="s">
        <v>85</v>
      </c>
    </row>
    <row r="11" spans="1:5" ht="12.75">
      <c r="A11" s="29" t="s">
        <v>42</v>
      </c>
      <c r="E11" s="30" t="s">
        <v>37</v>
      </c>
    </row>
    <row r="12" spans="1:5" ht="12.75">
      <c r="A12" t="s">
        <v>43</v>
      </c>
      <c r="E12" s="28" t="s">
        <v>86</v>
      </c>
    </row>
    <row r="13" spans="1:18" ht="12.75" customHeight="1">
      <c r="A13" s="5" t="s">
        <v>33</v>
      </c>
      <c s="5"/>
      <c s="34" t="s">
        <v>18</v>
      </c>
      <c s="5"/>
      <c s="21" t="s">
        <v>87</v>
      </c>
      <c s="5"/>
      <c s="5"/>
      <c s="5"/>
      <c s="35">
        <f>0+Q13</f>
      </c>
      <c r="O13">
        <f>0+R13</f>
      </c>
      <c r="Q13">
        <f>0+I14+I18+I22+I26+I30+I34+I38+I42+I46+I50+I54+I58+I62+I66+I70+I74</f>
      </c>
      <c>
        <f>0+O14+O18+O22+O26+O30+O34+O38+O42+O46+O50+O54+O58+O62+O66+O70+O74</f>
      </c>
    </row>
    <row r="14" spans="1:16" ht="12.75">
      <c r="A14" s="19" t="s">
        <v>35</v>
      </c>
      <c s="23" t="s">
        <v>12</v>
      </c>
      <c s="23" t="s">
        <v>88</v>
      </c>
      <c s="19" t="s">
        <v>37</v>
      </c>
      <c s="24" t="s">
        <v>89</v>
      </c>
      <c s="25" t="s">
        <v>90</v>
      </c>
      <c s="26">
        <v>1291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25.5">
      <c r="A15" s="27" t="s">
        <v>40</v>
      </c>
      <c r="E15" s="28" t="s">
        <v>91</v>
      </c>
    </row>
    <row r="16" spans="1:5" ht="12.75">
      <c r="A16" s="29" t="s">
        <v>42</v>
      </c>
      <c r="E16" s="30" t="s">
        <v>92</v>
      </c>
    </row>
    <row r="17" spans="1:5" ht="25.5">
      <c r="A17" t="s">
        <v>43</v>
      </c>
      <c r="E17" s="28" t="s">
        <v>93</v>
      </c>
    </row>
    <row r="18" spans="1:16" ht="12.75">
      <c r="A18" s="19" t="s">
        <v>35</v>
      </c>
      <c s="23" t="s">
        <v>21</v>
      </c>
      <c s="23" t="s">
        <v>94</v>
      </c>
      <c s="19" t="s">
        <v>37</v>
      </c>
      <c s="24" t="s">
        <v>95</v>
      </c>
      <c s="25" t="s">
        <v>90</v>
      </c>
      <c s="26">
        <v>85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38.25">
      <c r="A19" s="27" t="s">
        <v>40</v>
      </c>
      <c r="E19" s="28" t="s">
        <v>96</v>
      </c>
    </row>
    <row r="20" spans="1:5" ht="12.75">
      <c r="A20" s="29" t="s">
        <v>42</v>
      </c>
      <c r="E20" s="30" t="s">
        <v>37</v>
      </c>
    </row>
    <row r="21" spans="1:5" ht="38.25">
      <c r="A21" t="s">
        <v>43</v>
      </c>
      <c r="E21" s="28" t="s">
        <v>97</v>
      </c>
    </row>
    <row r="22" spans="1:16" ht="12.75">
      <c r="A22" s="19" t="s">
        <v>35</v>
      </c>
      <c s="23" t="s">
        <v>23</v>
      </c>
      <c s="23" t="s">
        <v>98</v>
      </c>
      <c s="19" t="s">
        <v>37</v>
      </c>
      <c s="24" t="s">
        <v>99</v>
      </c>
      <c s="25" t="s">
        <v>77</v>
      </c>
      <c s="26">
        <v>10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63.75">
      <c r="A23" s="27" t="s">
        <v>40</v>
      </c>
      <c r="E23" s="28" t="s">
        <v>100</v>
      </c>
    </row>
    <row r="24" spans="1:5" ht="12.75">
      <c r="A24" s="29" t="s">
        <v>42</v>
      </c>
      <c r="E24" s="30" t="s">
        <v>37</v>
      </c>
    </row>
    <row r="25" spans="1:5" ht="165.75">
      <c r="A25" t="s">
        <v>43</v>
      </c>
      <c r="E25" s="28" t="s">
        <v>101</v>
      </c>
    </row>
    <row r="26" spans="1:16" ht="12.75">
      <c r="A26" s="19" t="s">
        <v>35</v>
      </c>
      <c s="23" t="s">
        <v>25</v>
      </c>
      <c s="23" t="s">
        <v>102</v>
      </c>
      <c s="19" t="s">
        <v>37</v>
      </c>
      <c s="24" t="s">
        <v>103</v>
      </c>
      <c s="25" t="s">
        <v>77</v>
      </c>
      <c s="26">
        <v>8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63.75">
      <c r="A27" s="27" t="s">
        <v>40</v>
      </c>
      <c r="E27" s="28" t="s">
        <v>100</v>
      </c>
    </row>
    <row r="28" spans="1:5" ht="12.75">
      <c r="A28" s="29" t="s">
        <v>42</v>
      </c>
      <c r="E28" s="30" t="s">
        <v>37</v>
      </c>
    </row>
    <row r="29" spans="1:5" ht="165.75">
      <c r="A29" t="s">
        <v>43</v>
      </c>
      <c r="E29" s="28" t="s">
        <v>101</v>
      </c>
    </row>
    <row r="30" spans="1:16" ht="12.75">
      <c r="A30" s="19" t="s">
        <v>35</v>
      </c>
      <c s="23" t="s">
        <v>27</v>
      </c>
      <c s="23" t="s">
        <v>104</v>
      </c>
      <c s="19" t="s">
        <v>37</v>
      </c>
      <c s="24" t="s">
        <v>105</v>
      </c>
      <c s="25" t="s">
        <v>77</v>
      </c>
      <c s="26">
        <v>55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63.75">
      <c r="A31" s="27" t="s">
        <v>40</v>
      </c>
      <c r="E31" s="28" t="s">
        <v>106</v>
      </c>
    </row>
    <row r="32" spans="1:5" ht="12.75">
      <c r="A32" s="29" t="s">
        <v>42</v>
      </c>
      <c r="E32" s="30" t="s">
        <v>37</v>
      </c>
    </row>
    <row r="33" spans="1:5" ht="165.75">
      <c r="A33" t="s">
        <v>43</v>
      </c>
      <c r="E33" s="28" t="s">
        <v>101</v>
      </c>
    </row>
    <row r="34" spans="1:16" ht="12.75">
      <c r="A34" s="19" t="s">
        <v>35</v>
      </c>
      <c s="23" t="s">
        <v>62</v>
      </c>
      <c s="23" t="s">
        <v>107</v>
      </c>
      <c s="19" t="s">
        <v>37</v>
      </c>
      <c s="24" t="s">
        <v>108</v>
      </c>
      <c s="25" t="s">
        <v>77</v>
      </c>
      <c s="26">
        <v>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109</v>
      </c>
    </row>
    <row r="36" spans="1:5" ht="12.75">
      <c r="A36" s="29" t="s">
        <v>42</v>
      </c>
      <c r="E36" s="30" t="s">
        <v>37</v>
      </c>
    </row>
    <row r="37" spans="1:5" ht="89.25">
      <c r="A37" t="s">
        <v>43</v>
      </c>
      <c r="E37" s="28" t="s">
        <v>110</v>
      </c>
    </row>
    <row r="38" spans="1:16" ht="12.75">
      <c r="A38" s="19" t="s">
        <v>35</v>
      </c>
      <c s="23" t="s">
        <v>67</v>
      </c>
      <c s="23" t="s">
        <v>111</v>
      </c>
      <c s="19" t="s">
        <v>37</v>
      </c>
      <c s="24" t="s">
        <v>112</v>
      </c>
      <c s="25" t="s">
        <v>77</v>
      </c>
      <c s="26">
        <v>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109</v>
      </c>
    </row>
    <row r="40" spans="1:5" ht="12.75">
      <c r="A40" s="29" t="s">
        <v>42</v>
      </c>
      <c r="E40" s="30" t="s">
        <v>37</v>
      </c>
    </row>
    <row r="41" spans="1:5" ht="89.25">
      <c r="A41" t="s">
        <v>43</v>
      </c>
      <c r="E41" s="28" t="s">
        <v>110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77</v>
      </c>
      <c s="26">
        <v>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109</v>
      </c>
    </row>
    <row r="44" spans="1:5" ht="12.75">
      <c r="A44" s="29" t="s">
        <v>42</v>
      </c>
      <c r="E44" s="30" t="s">
        <v>37</v>
      </c>
    </row>
    <row r="45" spans="1:5" ht="89.25">
      <c r="A45" t="s">
        <v>43</v>
      </c>
      <c r="E45" s="28" t="s">
        <v>110</v>
      </c>
    </row>
    <row r="46" spans="1:16" ht="12.75">
      <c r="A46" s="19" t="s">
        <v>35</v>
      </c>
      <c s="23" t="s">
        <v>32</v>
      </c>
      <c s="23" t="s">
        <v>115</v>
      </c>
      <c s="19" t="s">
        <v>37</v>
      </c>
      <c s="24" t="s">
        <v>116</v>
      </c>
      <c s="25" t="s">
        <v>77</v>
      </c>
      <c s="26">
        <v>25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109</v>
      </c>
    </row>
    <row r="48" spans="1:5" ht="12.75">
      <c r="A48" s="29" t="s">
        <v>42</v>
      </c>
      <c r="E48" s="30" t="s">
        <v>37</v>
      </c>
    </row>
    <row r="49" spans="1:5" ht="89.25">
      <c r="A49" t="s">
        <v>43</v>
      </c>
      <c r="E49" s="28" t="s">
        <v>110</v>
      </c>
    </row>
    <row r="50" spans="1:16" ht="12.75">
      <c r="A50" s="19" t="s">
        <v>35</v>
      </c>
      <c s="23" t="s">
        <v>117</v>
      </c>
      <c s="23" t="s">
        <v>118</v>
      </c>
      <c s="19" t="s">
        <v>37</v>
      </c>
      <c s="24" t="s">
        <v>119</v>
      </c>
      <c s="25" t="s">
        <v>120</v>
      </c>
      <c s="26">
        <v>92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38.25">
      <c r="A51" s="27" t="s">
        <v>40</v>
      </c>
      <c r="E51" s="28" t="s">
        <v>121</v>
      </c>
    </row>
    <row r="52" spans="1:5" ht="12.75">
      <c r="A52" s="29" t="s">
        <v>42</v>
      </c>
      <c r="E52" s="30" t="s">
        <v>37</v>
      </c>
    </row>
    <row r="53" spans="1:5" ht="38.25">
      <c r="A53" t="s">
        <v>43</v>
      </c>
      <c r="E53" s="28" t="s">
        <v>122</v>
      </c>
    </row>
    <row r="54" spans="1:16" ht="12.75">
      <c r="A54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120</v>
      </c>
      <c s="26">
        <v>92.3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38.25">
      <c r="A55" s="27" t="s">
        <v>40</v>
      </c>
      <c r="E55" s="28" t="s">
        <v>126</v>
      </c>
    </row>
    <row r="56" spans="1:5" ht="12.75">
      <c r="A56" s="29" t="s">
        <v>42</v>
      </c>
      <c r="E56" s="30" t="s">
        <v>127</v>
      </c>
    </row>
    <row r="57" spans="1:5" ht="191.25">
      <c r="A57" t="s">
        <v>43</v>
      </c>
      <c r="E57" s="28" t="s">
        <v>128</v>
      </c>
    </row>
    <row r="58" spans="1:16" ht="12.75">
      <c r="A58" s="19" t="s">
        <v>35</v>
      </c>
      <c s="23" t="s">
        <v>129</v>
      </c>
      <c s="23" t="s">
        <v>130</v>
      </c>
      <c s="19" t="s">
        <v>37</v>
      </c>
      <c s="24" t="s">
        <v>131</v>
      </c>
      <c s="25" t="s">
        <v>90</v>
      </c>
      <c s="26">
        <v>1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25.5">
      <c r="A59" s="27" t="s">
        <v>40</v>
      </c>
      <c r="E59" s="28" t="s">
        <v>132</v>
      </c>
    </row>
    <row r="60" spans="1:5" ht="12.75">
      <c r="A60" s="29" t="s">
        <v>42</v>
      </c>
      <c r="E60" s="30" t="s">
        <v>133</v>
      </c>
    </row>
    <row r="61" spans="1:5" ht="38.25">
      <c r="A61" t="s">
        <v>43</v>
      </c>
      <c r="E61" s="28" t="s">
        <v>134</v>
      </c>
    </row>
    <row r="62" spans="1:16" ht="12.75">
      <c r="A62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90</v>
      </c>
      <c s="26">
        <v>92.94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138</v>
      </c>
    </row>
    <row r="64" spans="1:5" ht="12.75">
      <c r="A64" s="29" t="s">
        <v>42</v>
      </c>
      <c r="E64" s="30" t="s">
        <v>139</v>
      </c>
    </row>
    <row r="65" spans="1:5" ht="38.25">
      <c r="A65" t="s">
        <v>43</v>
      </c>
      <c r="E65" s="28" t="s">
        <v>140</v>
      </c>
    </row>
    <row r="66" spans="1:16" ht="12.75">
      <c r="A66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77</v>
      </c>
      <c s="26">
        <v>2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53">
      <c r="A67" s="27" t="s">
        <v>40</v>
      </c>
      <c r="E67" s="28" t="s">
        <v>144</v>
      </c>
    </row>
    <row r="68" spans="1:5" ht="12.75">
      <c r="A68" s="29" t="s">
        <v>42</v>
      </c>
      <c r="E68" s="30" t="s">
        <v>37</v>
      </c>
    </row>
    <row r="69" spans="1:5" ht="89.25">
      <c r="A69" t="s">
        <v>43</v>
      </c>
      <c r="E69" s="28" t="s">
        <v>145</v>
      </c>
    </row>
    <row r="70" spans="1:16" ht="12.75">
      <c r="A70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120</v>
      </c>
      <c s="26">
        <v>0.32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25.5">
      <c r="A71" s="27" t="s">
        <v>40</v>
      </c>
      <c r="E71" s="28" t="s">
        <v>149</v>
      </c>
    </row>
    <row r="72" spans="1:5" ht="12.75">
      <c r="A72" s="29" t="s">
        <v>42</v>
      </c>
      <c r="E72" s="30" t="s">
        <v>150</v>
      </c>
    </row>
    <row r="73" spans="1:5" ht="38.25">
      <c r="A73" t="s">
        <v>43</v>
      </c>
      <c r="E73" s="28" t="s">
        <v>140</v>
      </c>
    </row>
    <row r="74" spans="1:16" ht="12.75">
      <c r="A74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120</v>
      </c>
      <c s="26">
        <v>92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37</v>
      </c>
    </row>
    <row r="76" spans="1:5" ht="12.75">
      <c r="A76" s="29" t="s">
        <v>42</v>
      </c>
      <c r="E76" s="30" t="s">
        <v>37</v>
      </c>
    </row>
    <row r="77" spans="1:5" ht="51">
      <c r="A77" t="s">
        <v>43</v>
      </c>
      <c r="E77" s="28" t="s">
        <v>154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0+O8+O21+O90+O103+O164+O189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155</v>
      </c>
      <c s="31">
        <f>0+I8+I21+I90+I103+I164+I189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155</v>
      </c>
      <c s="5"/>
      <c s="14" t="s">
        <v>156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2174.03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160</v>
      </c>
    </row>
    <row r="11" spans="1:5" ht="25.5">
      <c r="A11" s="29" t="s">
        <v>42</v>
      </c>
      <c r="E11" s="30" t="s">
        <v>161</v>
      </c>
    </row>
    <row r="12" spans="1:5" ht="140.25">
      <c r="A12" t="s">
        <v>43</v>
      </c>
      <c r="E12" s="28" t="s">
        <v>162</v>
      </c>
    </row>
    <row r="13" spans="1:16" ht="25.5">
      <c r="A13" s="19" t="s">
        <v>35</v>
      </c>
      <c s="23" t="s">
        <v>12</v>
      </c>
      <c s="23" t="s">
        <v>163</v>
      </c>
      <c s="19" t="s">
        <v>64</v>
      </c>
      <c s="24" t="s">
        <v>164</v>
      </c>
      <c s="25" t="s">
        <v>159</v>
      </c>
      <c s="26">
        <v>509.81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165</v>
      </c>
    </row>
    <row r="15" spans="1:5" ht="25.5">
      <c r="A15" s="29" t="s">
        <v>42</v>
      </c>
      <c r="E15" s="30" t="s">
        <v>166</v>
      </c>
    </row>
    <row r="16" spans="1:5" ht="12.75">
      <c r="A16" t="s">
        <v>43</v>
      </c>
      <c r="E16" s="28" t="s">
        <v>37</v>
      </c>
    </row>
    <row r="17" spans="1:16" ht="25.5">
      <c r="A17" s="19" t="s">
        <v>35</v>
      </c>
      <c s="23" t="s">
        <v>21</v>
      </c>
      <c s="23" t="s">
        <v>167</v>
      </c>
      <c s="19" t="s">
        <v>37</v>
      </c>
      <c s="24" t="s">
        <v>168</v>
      </c>
      <c s="25" t="s">
        <v>159</v>
      </c>
      <c s="26">
        <v>30.75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169</v>
      </c>
    </row>
    <row r="19" spans="1:5" ht="25.5">
      <c r="A19" s="29" t="s">
        <v>42</v>
      </c>
      <c r="E19" s="30" t="s">
        <v>170</v>
      </c>
    </row>
    <row r="20" spans="1:5" ht="140.25">
      <c r="A20" t="s">
        <v>43</v>
      </c>
      <c r="E20" s="28" t="s">
        <v>162</v>
      </c>
    </row>
    <row r="21" spans="1:18" ht="12.75" customHeight="1">
      <c r="A21" s="5" t="s">
        <v>33</v>
      </c>
      <c s="5"/>
      <c s="34" t="s">
        <v>18</v>
      </c>
      <c s="5"/>
      <c s="21" t="s">
        <v>87</v>
      </c>
      <c s="5"/>
      <c s="5"/>
      <c s="5"/>
      <c s="35">
        <f>0+Q21</f>
      </c>
      <c r="O21">
        <f>0+R21</f>
      </c>
      <c r="Q21">
        <f>0+I22+I26+I30+I34+I38+I42+I46+I50+I54+I58+I62+I66+I70+I74+I78+I82+I86</f>
      </c>
      <c>
        <f>0+O22+O26+O30+O34+O38+O42+O46+O50+O54+O58+O62+O66+O70+O74+O78+O82+O86</f>
      </c>
    </row>
    <row r="22" spans="1:16" ht="12.75">
      <c r="A22" s="19" t="s">
        <v>35</v>
      </c>
      <c s="23" t="s">
        <v>23</v>
      </c>
      <c s="23" t="s">
        <v>171</v>
      </c>
      <c s="19" t="s">
        <v>37</v>
      </c>
      <c s="24" t="s">
        <v>172</v>
      </c>
      <c s="25" t="s">
        <v>120</v>
      </c>
      <c s="26">
        <v>2.3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38.25">
      <c r="A23" s="27" t="s">
        <v>40</v>
      </c>
      <c r="E23" s="28" t="s">
        <v>173</v>
      </c>
    </row>
    <row r="24" spans="1:5" ht="12.75">
      <c r="A24" s="29" t="s">
        <v>42</v>
      </c>
      <c r="E24" s="30" t="s">
        <v>174</v>
      </c>
    </row>
    <row r="25" spans="1:5" ht="63.75">
      <c r="A25" t="s">
        <v>43</v>
      </c>
      <c r="E25" s="28" t="s">
        <v>175</v>
      </c>
    </row>
    <row r="26" spans="1:16" ht="12.75">
      <c r="A26" s="19" t="s">
        <v>35</v>
      </c>
      <c s="23" t="s">
        <v>25</v>
      </c>
      <c s="23" t="s">
        <v>176</v>
      </c>
      <c s="19" t="s">
        <v>37</v>
      </c>
      <c s="24" t="s">
        <v>177</v>
      </c>
      <c s="25" t="s">
        <v>120</v>
      </c>
      <c s="26">
        <v>549.68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51">
      <c r="A27" s="27" t="s">
        <v>40</v>
      </c>
      <c r="E27" s="28" t="s">
        <v>178</v>
      </c>
    </row>
    <row r="28" spans="1:5" ht="12.75">
      <c r="A28" s="29" t="s">
        <v>42</v>
      </c>
      <c r="E28" s="30" t="s">
        <v>179</v>
      </c>
    </row>
    <row r="29" spans="1:5" ht="63.75">
      <c r="A29" t="s">
        <v>43</v>
      </c>
      <c r="E29" s="28" t="s">
        <v>175</v>
      </c>
    </row>
    <row r="30" spans="1:16" ht="12.75">
      <c r="A30" s="19" t="s">
        <v>35</v>
      </c>
      <c s="23" t="s">
        <v>27</v>
      </c>
      <c s="23" t="s">
        <v>180</v>
      </c>
      <c s="19" t="s">
        <v>37</v>
      </c>
      <c s="24" t="s">
        <v>181</v>
      </c>
      <c s="25" t="s">
        <v>182</v>
      </c>
      <c s="26">
        <v>87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183</v>
      </c>
    </row>
    <row r="33" spans="1:5" ht="25.5">
      <c r="A33" t="s">
        <v>43</v>
      </c>
      <c r="E33" s="28" t="s">
        <v>184</v>
      </c>
    </row>
    <row r="34" spans="1:16" ht="12.75">
      <c r="A34" s="19" t="s">
        <v>35</v>
      </c>
      <c s="23" t="s">
        <v>62</v>
      </c>
      <c s="23" t="s">
        <v>185</v>
      </c>
      <c s="19" t="s">
        <v>186</v>
      </c>
      <c s="24" t="s">
        <v>187</v>
      </c>
      <c s="25" t="s">
        <v>120</v>
      </c>
      <c s="26">
        <v>565.15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188</v>
      </c>
    </row>
    <row r="36" spans="1:5" ht="38.25">
      <c r="A36" s="29" t="s">
        <v>42</v>
      </c>
      <c r="E36" s="30" t="s">
        <v>189</v>
      </c>
    </row>
    <row r="37" spans="1:5" ht="369.75">
      <c r="A37" t="s">
        <v>43</v>
      </c>
      <c r="E37" s="28" t="s">
        <v>190</v>
      </c>
    </row>
    <row r="38" spans="1:16" ht="12.75">
      <c r="A38" s="19" t="s">
        <v>35</v>
      </c>
      <c s="23" t="s">
        <v>67</v>
      </c>
      <c s="23" t="s">
        <v>185</v>
      </c>
      <c s="19" t="s">
        <v>191</v>
      </c>
      <c s="24" t="s">
        <v>187</v>
      </c>
      <c s="25" t="s">
        <v>120</v>
      </c>
      <c s="26">
        <v>712.5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38.25">
      <c r="A39" s="27" t="s">
        <v>40</v>
      </c>
      <c r="E39" s="28" t="s">
        <v>192</v>
      </c>
    </row>
    <row r="40" spans="1:5" ht="12.75">
      <c r="A40" s="29" t="s">
        <v>42</v>
      </c>
      <c r="E40" s="30" t="s">
        <v>193</v>
      </c>
    </row>
    <row r="41" spans="1:5" ht="369.75">
      <c r="A41" t="s">
        <v>43</v>
      </c>
      <c r="E41" s="28" t="s">
        <v>190</v>
      </c>
    </row>
    <row r="42" spans="1:16" ht="12.75">
      <c r="A42" s="19" t="s">
        <v>35</v>
      </c>
      <c s="23" t="s">
        <v>30</v>
      </c>
      <c s="23" t="s">
        <v>194</v>
      </c>
      <c s="19" t="s">
        <v>37</v>
      </c>
      <c s="24" t="s">
        <v>195</v>
      </c>
      <c s="25" t="s">
        <v>120</v>
      </c>
      <c s="26">
        <v>92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196</v>
      </c>
    </row>
    <row r="44" spans="1:5" ht="12.75">
      <c r="A44" s="29" t="s">
        <v>42</v>
      </c>
      <c r="E44" s="30" t="s">
        <v>37</v>
      </c>
    </row>
    <row r="45" spans="1:5" ht="306">
      <c r="A45" t="s">
        <v>43</v>
      </c>
      <c r="E45" s="28" t="s">
        <v>197</v>
      </c>
    </row>
    <row r="46" spans="1:16" ht="12.75">
      <c r="A46" s="19" t="s">
        <v>35</v>
      </c>
      <c s="23" t="s">
        <v>32</v>
      </c>
      <c s="23" t="s">
        <v>198</v>
      </c>
      <c s="19" t="s">
        <v>37</v>
      </c>
      <c s="24" t="s">
        <v>199</v>
      </c>
      <c s="25" t="s">
        <v>120</v>
      </c>
      <c s="26">
        <v>74.37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51">
      <c r="A47" s="27" t="s">
        <v>40</v>
      </c>
      <c r="E47" s="28" t="s">
        <v>200</v>
      </c>
    </row>
    <row r="48" spans="1:5" ht="12.75">
      <c r="A48" s="29" t="s">
        <v>42</v>
      </c>
      <c r="E48" s="30" t="s">
        <v>201</v>
      </c>
    </row>
    <row r="49" spans="1:5" ht="318.75">
      <c r="A49" t="s">
        <v>43</v>
      </c>
      <c r="E49" s="28" t="s">
        <v>202</v>
      </c>
    </row>
    <row r="50" spans="1:16" ht="12.75">
      <c r="A50" s="19" t="s">
        <v>35</v>
      </c>
      <c s="23" t="s">
        <v>117</v>
      </c>
      <c s="23" t="s">
        <v>203</v>
      </c>
      <c s="19" t="s">
        <v>37</v>
      </c>
      <c s="24" t="s">
        <v>204</v>
      </c>
      <c s="25" t="s">
        <v>120</v>
      </c>
      <c s="26">
        <v>6.75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25.5">
      <c r="A51" s="27" t="s">
        <v>40</v>
      </c>
      <c r="E51" s="28" t="s">
        <v>205</v>
      </c>
    </row>
    <row r="52" spans="1:5" ht="12.75">
      <c r="A52" s="29" t="s">
        <v>42</v>
      </c>
      <c r="E52" s="30" t="s">
        <v>206</v>
      </c>
    </row>
    <row r="53" spans="1:5" ht="318.75">
      <c r="A53" t="s">
        <v>43</v>
      </c>
      <c r="E53" s="28" t="s">
        <v>202</v>
      </c>
    </row>
    <row r="54" spans="1:16" ht="12.75">
      <c r="A54" s="19" t="s">
        <v>35</v>
      </c>
      <c s="23" t="s">
        <v>123</v>
      </c>
      <c s="23" t="s">
        <v>207</v>
      </c>
      <c s="19" t="s">
        <v>64</v>
      </c>
      <c s="24" t="s">
        <v>208</v>
      </c>
      <c s="25" t="s">
        <v>120</v>
      </c>
      <c s="26">
        <v>70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209</v>
      </c>
    </row>
    <row r="56" spans="1:5" ht="12.75">
      <c r="A56" s="29" t="s">
        <v>42</v>
      </c>
      <c r="E56" s="30" t="s">
        <v>210</v>
      </c>
    </row>
    <row r="57" spans="1:5" ht="267.75">
      <c r="A57" t="s">
        <v>43</v>
      </c>
      <c r="E57" s="28" t="s">
        <v>211</v>
      </c>
    </row>
    <row r="58" spans="1:16" ht="12.75">
      <c r="A58" s="19" t="s">
        <v>35</v>
      </c>
      <c s="23" t="s">
        <v>129</v>
      </c>
      <c s="23" t="s">
        <v>212</v>
      </c>
      <c s="19" t="s">
        <v>37</v>
      </c>
      <c s="24" t="s">
        <v>213</v>
      </c>
      <c s="25" t="s">
        <v>120</v>
      </c>
      <c s="26">
        <v>5.59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214</v>
      </c>
    </row>
    <row r="60" spans="1:5" ht="38.25">
      <c r="A60" s="29" t="s">
        <v>42</v>
      </c>
      <c r="E60" s="30" t="s">
        <v>215</v>
      </c>
    </row>
    <row r="61" spans="1:5" ht="293.25">
      <c r="A61" t="s">
        <v>43</v>
      </c>
      <c r="E61" s="28" t="s">
        <v>216</v>
      </c>
    </row>
    <row r="62" spans="1:16" ht="12.75">
      <c r="A62" s="19" t="s">
        <v>35</v>
      </c>
      <c s="23" t="s">
        <v>135</v>
      </c>
      <c s="23" t="s">
        <v>217</v>
      </c>
      <c s="19" t="s">
        <v>37</v>
      </c>
      <c s="24" t="s">
        <v>218</v>
      </c>
      <c s="25" t="s">
        <v>90</v>
      </c>
      <c s="26">
        <v>1012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51">
      <c r="A63" s="27" t="s">
        <v>40</v>
      </c>
      <c r="E63" s="28" t="s">
        <v>219</v>
      </c>
    </row>
    <row r="64" spans="1:5" ht="12.75">
      <c r="A64" s="29" t="s">
        <v>42</v>
      </c>
      <c r="E64" s="30" t="s">
        <v>37</v>
      </c>
    </row>
    <row r="65" spans="1:5" ht="38.25">
      <c r="A65" t="s">
        <v>43</v>
      </c>
      <c r="E65" s="28" t="s">
        <v>220</v>
      </c>
    </row>
    <row r="66" spans="1:16" ht="12.75">
      <c r="A66" s="19" t="s">
        <v>35</v>
      </c>
      <c s="23" t="s">
        <v>141</v>
      </c>
      <c s="23" t="s">
        <v>221</v>
      </c>
      <c s="19" t="s">
        <v>186</v>
      </c>
      <c s="24" t="s">
        <v>222</v>
      </c>
      <c s="25" t="s">
        <v>90</v>
      </c>
      <c s="26">
        <v>1610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223</v>
      </c>
    </row>
    <row r="68" spans="1:5" ht="12.75">
      <c r="A68" s="29" t="s">
        <v>42</v>
      </c>
      <c r="E68" s="30" t="s">
        <v>224</v>
      </c>
    </row>
    <row r="69" spans="1:5" ht="25.5">
      <c r="A69" t="s">
        <v>43</v>
      </c>
      <c r="E69" s="28" t="s">
        <v>225</v>
      </c>
    </row>
    <row r="70" spans="1:16" ht="12.75">
      <c r="A70" s="19" t="s">
        <v>35</v>
      </c>
      <c s="23" t="s">
        <v>146</v>
      </c>
      <c s="23" t="s">
        <v>221</v>
      </c>
      <c s="19" t="s">
        <v>191</v>
      </c>
      <c s="24" t="s">
        <v>222</v>
      </c>
      <c s="25" t="s">
        <v>90</v>
      </c>
      <c s="26">
        <v>1425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226</v>
      </c>
    </row>
    <row r="72" spans="1:5" ht="12.75">
      <c r="A72" s="29" t="s">
        <v>42</v>
      </c>
      <c r="E72" s="30" t="s">
        <v>227</v>
      </c>
    </row>
    <row r="73" spans="1:5" ht="25.5">
      <c r="A73" t="s">
        <v>43</v>
      </c>
      <c r="E73" s="28" t="s">
        <v>225</v>
      </c>
    </row>
    <row r="74" spans="1:16" ht="12.75">
      <c r="A74" s="19" t="s">
        <v>35</v>
      </c>
      <c s="23" t="s">
        <v>151</v>
      </c>
      <c s="23" t="s">
        <v>228</v>
      </c>
      <c s="19" t="s">
        <v>37</v>
      </c>
      <c s="24" t="s">
        <v>229</v>
      </c>
      <c s="25" t="s">
        <v>90</v>
      </c>
      <c s="26">
        <v>150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230</v>
      </c>
    </row>
    <row r="76" spans="1:5" ht="12.75">
      <c r="A76" s="29" t="s">
        <v>42</v>
      </c>
      <c r="E76" s="30" t="s">
        <v>37</v>
      </c>
    </row>
    <row r="77" spans="1:5" ht="38.25">
      <c r="A77" t="s">
        <v>43</v>
      </c>
      <c r="E77" s="28" t="s">
        <v>231</v>
      </c>
    </row>
    <row r="78" spans="1:16" ht="12.75">
      <c r="A78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90</v>
      </c>
      <c s="26">
        <v>680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12.75">
      <c r="A79" s="27" t="s">
        <v>40</v>
      </c>
      <c r="E79" s="28" t="s">
        <v>230</v>
      </c>
    </row>
    <row r="80" spans="1:5" ht="12.75">
      <c r="A80" s="29" t="s">
        <v>42</v>
      </c>
      <c r="E80" s="30" t="s">
        <v>235</v>
      </c>
    </row>
    <row r="81" spans="1:5" ht="38.25">
      <c r="A81" t="s">
        <v>43</v>
      </c>
      <c r="E81" s="28" t="s">
        <v>236</v>
      </c>
    </row>
    <row r="82" spans="1:16" ht="12.75">
      <c r="A82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90</v>
      </c>
      <c s="26">
        <v>1012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63.75">
      <c r="A83" s="27" t="s">
        <v>40</v>
      </c>
      <c r="E83" s="28" t="s">
        <v>240</v>
      </c>
    </row>
    <row r="84" spans="1:5" ht="12.75">
      <c r="A84" s="29" t="s">
        <v>42</v>
      </c>
      <c r="E84" s="30" t="s">
        <v>241</v>
      </c>
    </row>
    <row r="85" spans="1:5" ht="25.5">
      <c r="A85" t="s">
        <v>43</v>
      </c>
      <c r="E85" s="28" t="s">
        <v>242</v>
      </c>
    </row>
    <row r="86" spans="1:16" ht="12.75">
      <c r="A86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90</v>
      </c>
      <c s="26">
        <v>1012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12.75">
      <c r="A87" s="27" t="s">
        <v>40</v>
      </c>
      <c r="E87" s="28" t="s">
        <v>246</v>
      </c>
    </row>
    <row r="88" spans="1:5" ht="12.75">
      <c r="A88" s="29" t="s">
        <v>42</v>
      </c>
      <c r="E88" s="30" t="s">
        <v>37</v>
      </c>
    </row>
    <row r="89" spans="1:5" ht="25.5">
      <c r="A89" t="s">
        <v>43</v>
      </c>
      <c r="E89" s="28" t="s">
        <v>247</v>
      </c>
    </row>
    <row r="90" spans="1:18" ht="12.75" customHeight="1">
      <c r="A90" s="5" t="s">
        <v>33</v>
      </c>
      <c s="5"/>
      <c s="34" t="s">
        <v>12</v>
      </c>
      <c s="5"/>
      <c s="21" t="s">
        <v>248</v>
      </c>
      <c s="5"/>
      <c s="5"/>
      <c s="5"/>
      <c s="35">
        <f>0+Q90</f>
      </c>
      <c r="O90">
        <f>0+R90</f>
      </c>
      <c r="Q90">
        <f>0+I91+I95+I99</f>
      </c>
      <c>
        <f>0+O91+O95+O99</f>
      </c>
    </row>
    <row r="91" spans="1:16" ht="12.75">
      <c r="A91" s="19" t="s">
        <v>35</v>
      </c>
      <c s="23" t="s">
        <v>249</v>
      </c>
      <c s="23" t="s">
        <v>250</v>
      </c>
      <c s="19" t="s">
        <v>64</v>
      </c>
      <c s="24" t="s">
        <v>251</v>
      </c>
      <c s="25" t="s">
        <v>182</v>
      </c>
      <c s="26">
        <v>305</v>
      </c>
      <c s="26">
        <v>0</v>
      </c>
      <c s="26">
        <f>ROUND(ROUND(H91,2)*ROUND(G91,2),2)</f>
      </c>
      <c r="O91">
        <f>(I91*21)/100</f>
      </c>
      <c t="s">
        <v>12</v>
      </c>
    </row>
    <row r="92" spans="1:5" ht="51">
      <c r="A92" s="27" t="s">
        <v>40</v>
      </c>
      <c r="E92" s="28" t="s">
        <v>252</v>
      </c>
    </row>
    <row r="93" spans="1:5" ht="12.75">
      <c r="A93" s="29" t="s">
        <v>42</v>
      </c>
      <c r="E93" s="30" t="s">
        <v>253</v>
      </c>
    </row>
    <row r="94" spans="1:5" ht="165.75">
      <c r="A94" t="s">
        <v>43</v>
      </c>
      <c r="E94" s="28" t="s">
        <v>254</v>
      </c>
    </row>
    <row r="95" spans="1:16" ht="12.75">
      <c r="A95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120</v>
      </c>
      <c s="26">
        <v>34.5</v>
      </c>
      <c s="26">
        <v>0</v>
      </c>
      <c s="26">
        <f>ROUND(ROUND(H95,2)*ROUND(G95,2),2)</f>
      </c>
      <c r="O95">
        <f>(I95*21)/100</f>
      </c>
      <c t="s">
        <v>12</v>
      </c>
    </row>
    <row r="96" spans="1:5" ht="25.5">
      <c r="A96" s="27" t="s">
        <v>40</v>
      </c>
      <c r="E96" s="28" t="s">
        <v>258</v>
      </c>
    </row>
    <row r="97" spans="1:5" ht="12.75">
      <c r="A97" s="29" t="s">
        <v>42</v>
      </c>
      <c r="E97" s="30" t="s">
        <v>259</v>
      </c>
    </row>
    <row r="98" spans="1:5" ht="38.25">
      <c r="A98" t="s">
        <v>43</v>
      </c>
      <c r="E98" s="28" t="s">
        <v>260</v>
      </c>
    </row>
    <row r="99" spans="1:16" ht="12.75">
      <c r="A99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90</v>
      </c>
      <c s="26">
        <v>2073</v>
      </c>
      <c s="26">
        <v>0</v>
      </c>
      <c s="26">
        <f>ROUND(ROUND(H99,2)*ROUND(G99,2),2)</f>
      </c>
      <c r="O99">
        <f>(I99*21)/100</f>
      </c>
      <c t="s">
        <v>12</v>
      </c>
    </row>
    <row r="100" spans="1:5" ht="25.5">
      <c r="A100" s="27" t="s">
        <v>40</v>
      </c>
      <c r="E100" s="28" t="s">
        <v>264</v>
      </c>
    </row>
    <row r="101" spans="1:5" ht="12.75">
      <c r="A101" s="29" t="s">
        <v>42</v>
      </c>
      <c r="E101" s="30" t="s">
        <v>265</v>
      </c>
    </row>
    <row r="102" spans="1:5" ht="102">
      <c r="A102" t="s">
        <v>43</v>
      </c>
      <c r="E102" s="28" t="s">
        <v>266</v>
      </c>
    </row>
    <row r="103" spans="1:18" ht="12.75" customHeight="1">
      <c r="A103" s="5" t="s">
        <v>33</v>
      </c>
      <c s="5"/>
      <c s="34" t="s">
        <v>25</v>
      </c>
      <c s="5"/>
      <c s="21" t="s">
        <v>267</v>
      </c>
      <c s="5"/>
      <c s="5"/>
      <c s="5"/>
      <c s="35">
        <f>0+Q103</f>
      </c>
      <c r="O103">
        <f>0+R103</f>
      </c>
      <c r="Q103">
        <f>0+I104+I108+I112+I116+I120+I124+I128+I132+I136+I140+I144+I148+I152+I156+I160</f>
      </c>
      <c>
        <f>0+O104+O108+O112+O116+O120+O124+O128+O132+O136+O140+O144+O148+O152+O156+O160</f>
      </c>
    </row>
    <row r="104" spans="1:16" ht="12.75">
      <c r="A104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90</v>
      </c>
      <c s="26">
        <v>1551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271</v>
      </c>
    </row>
    <row r="106" spans="1:5" ht="12.75">
      <c r="A106" s="29" t="s">
        <v>42</v>
      </c>
      <c r="E106" s="30" t="s">
        <v>272</v>
      </c>
    </row>
    <row r="107" spans="1:5" ht="51">
      <c r="A107" t="s">
        <v>43</v>
      </c>
      <c r="E107" s="28" t="s">
        <v>273</v>
      </c>
    </row>
    <row r="108" spans="1:16" ht="12.75">
      <c r="A108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90</v>
      </c>
      <c s="26">
        <v>1610.04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277</v>
      </c>
    </row>
    <row r="110" spans="1:5" ht="12.75">
      <c r="A110" s="29" t="s">
        <v>42</v>
      </c>
      <c r="E110" s="30" t="s">
        <v>278</v>
      </c>
    </row>
    <row r="111" spans="1:5" ht="51">
      <c r="A111" t="s">
        <v>43</v>
      </c>
      <c r="E111" s="28" t="s">
        <v>273</v>
      </c>
    </row>
    <row r="112" spans="1:16" ht="12.75">
      <c r="A112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90</v>
      </c>
      <c s="26">
        <v>2850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282</v>
      </c>
    </row>
    <row r="114" spans="1:5" ht="12.75">
      <c r="A114" s="29" t="s">
        <v>42</v>
      </c>
      <c r="E114" s="30" t="s">
        <v>283</v>
      </c>
    </row>
    <row r="115" spans="1:5" ht="51">
      <c r="A115" t="s">
        <v>43</v>
      </c>
      <c r="E115" s="28" t="s">
        <v>273</v>
      </c>
    </row>
    <row r="116" spans="1:16" ht="12.75">
      <c r="A116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90</v>
      </c>
      <c s="26">
        <v>255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25.5">
      <c r="A117" s="27" t="s">
        <v>40</v>
      </c>
      <c r="E117" s="28" t="s">
        <v>287</v>
      </c>
    </row>
    <row r="118" spans="1:5" ht="12.75">
      <c r="A118" s="29" t="s">
        <v>42</v>
      </c>
      <c r="E118" s="30" t="s">
        <v>288</v>
      </c>
    </row>
    <row r="119" spans="1:5" ht="38.25">
      <c r="A119" t="s">
        <v>43</v>
      </c>
      <c r="E119" s="28" t="s">
        <v>289</v>
      </c>
    </row>
    <row r="120" spans="1:16" ht="12.75">
      <c r="A120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90</v>
      </c>
      <c s="26">
        <v>1503.4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293</v>
      </c>
    </row>
    <row r="122" spans="1:5" ht="12.75">
      <c r="A122" s="29" t="s">
        <v>42</v>
      </c>
      <c r="E122" s="30" t="s">
        <v>294</v>
      </c>
    </row>
    <row r="123" spans="1:5" ht="51">
      <c r="A123" t="s">
        <v>43</v>
      </c>
      <c r="E123" s="28" t="s">
        <v>295</v>
      </c>
    </row>
    <row r="124" spans="1:16" ht="12.75">
      <c r="A124" s="19" t="s">
        <v>35</v>
      </c>
      <c s="23" t="s">
        <v>296</v>
      </c>
      <c s="23" t="s">
        <v>297</v>
      </c>
      <c s="19" t="s">
        <v>186</v>
      </c>
      <c s="24" t="s">
        <v>298</v>
      </c>
      <c s="25" t="s">
        <v>90</v>
      </c>
      <c s="26">
        <v>5817.2</v>
      </c>
      <c s="26">
        <v>0</v>
      </c>
      <c s="26">
        <f>ROUND(ROUND(H124,2)*ROUND(G124,2),2)</f>
      </c>
      <c r="O124">
        <f>(I124*21)/100</f>
      </c>
      <c t="s">
        <v>12</v>
      </c>
    </row>
    <row r="125" spans="1:5" ht="12.75">
      <c r="A125" s="27" t="s">
        <v>40</v>
      </c>
      <c r="E125" s="28" t="s">
        <v>299</v>
      </c>
    </row>
    <row r="126" spans="1:5" ht="25.5">
      <c r="A126" s="29" t="s">
        <v>42</v>
      </c>
      <c r="E126" s="30" t="s">
        <v>300</v>
      </c>
    </row>
    <row r="127" spans="1:5" ht="51">
      <c r="A127" t="s">
        <v>43</v>
      </c>
      <c r="E127" s="28" t="s">
        <v>295</v>
      </c>
    </row>
    <row r="128" spans="1:16" ht="12.75">
      <c r="A128" s="19" t="s">
        <v>35</v>
      </c>
      <c s="23" t="s">
        <v>301</v>
      </c>
      <c s="23" t="s">
        <v>297</v>
      </c>
      <c s="19" t="s">
        <v>191</v>
      </c>
      <c s="24" t="s">
        <v>298</v>
      </c>
      <c s="25" t="s">
        <v>90</v>
      </c>
      <c s="26">
        <v>1940</v>
      </c>
      <c s="26">
        <v>0</v>
      </c>
      <c s="26">
        <f>ROUND(ROUND(H128,2)*ROUND(G128,2),2)</f>
      </c>
      <c r="O128">
        <f>(I128*21)/100</f>
      </c>
      <c t="s">
        <v>12</v>
      </c>
    </row>
    <row r="129" spans="1:5" ht="12.75">
      <c r="A129" s="27" t="s">
        <v>40</v>
      </c>
      <c r="E129" s="28" t="s">
        <v>302</v>
      </c>
    </row>
    <row r="130" spans="1:5" ht="12.75">
      <c r="A130" s="29" t="s">
        <v>42</v>
      </c>
      <c r="E130" s="30" t="s">
        <v>303</v>
      </c>
    </row>
    <row r="131" spans="1:5" ht="51">
      <c r="A131" t="s">
        <v>43</v>
      </c>
      <c r="E131" s="28" t="s">
        <v>295</v>
      </c>
    </row>
    <row r="132" spans="1:16" ht="12.75">
      <c r="A132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90</v>
      </c>
      <c s="26">
        <v>1744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307</v>
      </c>
    </row>
    <row r="134" spans="1:5" ht="12.75">
      <c r="A134" s="29" t="s">
        <v>42</v>
      </c>
      <c r="E134" s="30" t="s">
        <v>308</v>
      </c>
    </row>
    <row r="135" spans="1:5" ht="51">
      <c r="A135" t="s">
        <v>43</v>
      </c>
      <c r="E135" s="28" t="s">
        <v>295</v>
      </c>
    </row>
    <row r="136" spans="1:16" ht="12.75">
      <c r="A136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90</v>
      </c>
      <c s="26">
        <v>1940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12.75">
      <c r="A137" s="27" t="s">
        <v>40</v>
      </c>
      <c r="E137" s="28" t="s">
        <v>312</v>
      </c>
    </row>
    <row r="138" spans="1:5" ht="12.75">
      <c r="A138" s="29" t="s">
        <v>42</v>
      </c>
      <c r="E138" s="30" t="s">
        <v>313</v>
      </c>
    </row>
    <row r="139" spans="1:5" ht="140.25">
      <c r="A139" t="s">
        <v>43</v>
      </c>
      <c r="E139" s="28" t="s">
        <v>314</v>
      </c>
    </row>
    <row r="140" spans="1:16" ht="12.75">
      <c r="A140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90</v>
      </c>
      <c s="26">
        <v>1124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318</v>
      </c>
    </row>
    <row r="142" spans="1:5" ht="12.75">
      <c r="A142" s="29" t="s">
        <v>42</v>
      </c>
      <c r="E142" s="30" t="s">
        <v>319</v>
      </c>
    </row>
    <row r="143" spans="1:5" ht="140.25">
      <c r="A143" t="s">
        <v>43</v>
      </c>
      <c r="E143" s="28" t="s">
        <v>314</v>
      </c>
    </row>
    <row r="144" spans="1:16" ht="12.75">
      <c r="A144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90</v>
      </c>
      <c s="26">
        <v>2101.8</v>
      </c>
      <c s="26">
        <v>0</v>
      </c>
      <c s="26">
        <f>ROUND(ROUND(H144,2)*ROUND(G144,2),2)</f>
      </c>
      <c r="O144">
        <f>(I144*21)/100</f>
      </c>
      <c t="s">
        <v>12</v>
      </c>
    </row>
    <row r="145" spans="1:5" ht="12.75">
      <c r="A145" s="27" t="s">
        <v>40</v>
      </c>
      <c r="E145" s="28" t="s">
        <v>318</v>
      </c>
    </row>
    <row r="146" spans="1:5" ht="12.75">
      <c r="A146" s="29" t="s">
        <v>42</v>
      </c>
      <c r="E146" s="30" t="s">
        <v>323</v>
      </c>
    </row>
    <row r="147" spans="1:5" ht="140.25">
      <c r="A147" t="s">
        <v>43</v>
      </c>
      <c r="E147" s="28" t="s">
        <v>314</v>
      </c>
    </row>
    <row r="148" spans="1:16" ht="12.75">
      <c r="A148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90</v>
      </c>
      <c s="26">
        <v>1124</v>
      </c>
      <c s="26">
        <v>0</v>
      </c>
      <c s="26">
        <f>ROUND(ROUND(H148,2)*ROUND(G148,2),2)</f>
      </c>
      <c r="O148">
        <f>(I148*21)/100</f>
      </c>
      <c t="s">
        <v>12</v>
      </c>
    </row>
    <row r="149" spans="1:5" ht="12.75">
      <c r="A149" s="27" t="s">
        <v>40</v>
      </c>
      <c r="E149" s="28" t="s">
        <v>327</v>
      </c>
    </row>
    <row r="150" spans="1:5" ht="12.75">
      <c r="A150" s="29" t="s">
        <v>42</v>
      </c>
      <c r="E150" s="30" t="s">
        <v>319</v>
      </c>
    </row>
    <row r="151" spans="1:5" ht="140.25">
      <c r="A151" t="s">
        <v>43</v>
      </c>
      <c r="E151" s="28" t="s">
        <v>314</v>
      </c>
    </row>
    <row r="152" spans="1:16" ht="12.75">
      <c r="A152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90</v>
      </c>
      <c s="26">
        <v>2123.4</v>
      </c>
      <c s="26">
        <v>0</v>
      </c>
      <c s="26">
        <f>ROUND(ROUND(H152,2)*ROUND(G152,2),2)</f>
      </c>
      <c r="O152">
        <f>(I152*21)/100</f>
      </c>
      <c t="s">
        <v>12</v>
      </c>
    </row>
    <row r="153" spans="1:5" ht="12.75">
      <c r="A153" s="27" t="s">
        <v>40</v>
      </c>
      <c r="E153" s="28" t="s">
        <v>331</v>
      </c>
    </row>
    <row r="154" spans="1:5" ht="12.75">
      <c r="A154" s="29" t="s">
        <v>42</v>
      </c>
      <c r="E154" s="30" t="s">
        <v>332</v>
      </c>
    </row>
    <row r="155" spans="1:5" ht="140.25">
      <c r="A155" t="s">
        <v>43</v>
      </c>
      <c r="E155" s="28" t="s">
        <v>314</v>
      </c>
    </row>
    <row r="156" spans="1:16" ht="12.75">
      <c r="A156" s="19" t="s">
        <v>35</v>
      </c>
      <c s="23" t="s">
        <v>333</v>
      </c>
      <c s="23" t="s">
        <v>334</v>
      </c>
      <c s="19" t="s">
        <v>37</v>
      </c>
      <c s="24" t="s">
        <v>335</v>
      </c>
      <c s="25" t="s">
        <v>90</v>
      </c>
      <c s="26">
        <v>1124</v>
      </c>
      <c s="26">
        <v>0</v>
      </c>
      <c s="26">
        <f>ROUND(ROUND(H156,2)*ROUND(G156,2),2)</f>
      </c>
      <c r="O156">
        <f>(I156*21)/100</f>
      </c>
      <c t="s">
        <v>12</v>
      </c>
    </row>
    <row r="157" spans="1:5" ht="12.75">
      <c r="A157" s="27" t="s">
        <v>40</v>
      </c>
      <c r="E157" s="28" t="s">
        <v>336</v>
      </c>
    </row>
    <row r="158" spans="1:5" ht="12.75">
      <c r="A158" s="29" t="s">
        <v>42</v>
      </c>
      <c r="E158" s="30" t="s">
        <v>319</v>
      </c>
    </row>
    <row r="159" spans="1:5" ht="140.25">
      <c r="A159" t="s">
        <v>43</v>
      </c>
      <c r="E159" s="28" t="s">
        <v>314</v>
      </c>
    </row>
    <row r="160" spans="1:16" ht="12.75">
      <c r="A160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90</v>
      </c>
      <c s="26">
        <v>133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336</v>
      </c>
    </row>
    <row r="162" spans="1:5" ht="12.75">
      <c r="A162" s="29" t="s">
        <v>42</v>
      </c>
      <c r="E162" s="30" t="s">
        <v>340</v>
      </c>
    </row>
    <row r="163" spans="1:5" ht="140.25">
      <c r="A163" t="s">
        <v>43</v>
      </c>
      <c r="E163" s="28" t="s">
        <v>314</v>
      </c>
    </row>
    <row r="164" spans="1:18" ht="12.75" customHeight="1">
      <c r="A164" s="5" t="s">
        <v>33</v>
      </c>
      <c s="5"/>
      <c s="34" t="s">
        <v>67</v>
      </c>
      <c s="5"/>
      <c s="21" t="s">
        <v>341</v>
      </c>
      <c s="5"/>
      <c s="5"/>
      <c s="5"/>
      <c s="35">
        <f>0+Q164</f>
      </c>
      <c r="O164">
        <f>0+R164</f>
      </c>
      <c r="Q164">
        <f>0+I165+I169+I173+I177+I181+I185</f>
      </c>
      <c>
        <f>0+O165+O169+O173+O177+O181+O185</f>
      </c>
    </row>
    <row r="165" spans="1:16" ht="12.75">
      <c r="A165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182</v>
      </c>
      <c s="26">
        <v>12</v>
      </c>
      <c s="26">
        <v>0</v>
      </c>
      <c s="26">
        <f>ROUND(ROUND(H165,2)*ROUND(G165,2),2)</f>
      </c>
      <c r="O165">
        <f>(I165*21)/100</f>
      </c>
      <c t="s">
        <v>12</v>
      </c>
    </row>
    <row r="166" spans="1:5" ht="12.75">
      <c r="A166" s="27" t="s">
        <v>40</v>
      </c>
      <c r="E166" s="28" t="s">
        <v>345</v>
      </c>
    </row>
    <row r="167" spans="1:5" ht="12.75">
      <c r="A167" s="29" t="s">
        <v>42</v>
      </c>
      <c r="E167" s="30" t="s">
        <v>346</v>
      </c>
    </row>
    <row r="168" spans="1:5" ht="242.25">
      <c r="A168" t="s">
        <v>43</v>
      </c>
      <c r="E168" s="28" t="s">
        <v>347</v>
      </c>
    </row>
    <row r="169" spans="1:16" ht="12.75">
      <c r="A169" s="19" t="s">
        <v>35</v>
      </c>
      <c s="23" t="s">
        <v>348</v>
      </c>
      <c s="23" t="s">
        <v>349</v>
      </c>
      <c s="19" t="s">
        <v>37</v>
      </c>
      <c s="24" t="s">
        <v>350</v>
      </c>
      <c s="25" t="s">
        <v>77</v>
      </c>
      <c s="26">
        <v>2</v>
      </c>
      <c s="26">
        <v>0</v>
      </c>
      <c s="26">
        <f>ROUND(ROUND(H169,2)*ROUND(G169,2),2)</f>
      </c>
      <c r="O169">
        <f>(I169*21)/100</f>
      </c>
      <c t="s">
        <v>12</v>
      </c>
    </row>
    <row r="170" spans="1:5" ht="12.75">
      <c r="A170" s="27" t="s">
        <v>40</v>
      </c>
      <c r="E170" s="28" t="s">
        <v>351</v>
      </c>
    </row>
    <row r="171" spans="1:5" ht="12.75">
      <c r="A171" s="29" t="s">
        <v>42</v>
      </c>
      <c r="E171" s="30" t="s">
        <v>37</v>
      </c>
    </row>
    <row r="172" spans="1:5" ht="89.25">
      <c r="A172" t="s">
        <v>43</v>
      </c>
      <c r="E172" s="28" t="s">
        <v>352</v>
      </c>
    </row>
    <row r="173" spans="1:16" ht="12.75">
      <c r="A173" s="19" t="s">
        <v>35</v>
      </c>
      <c s="23" t="s">
        <v>353</v>
      </c>
      <c s="23" t="s">
        <v>354</v>
      </c>
      <c s="19" t="s">
        <v>37</v>
      </c>
      <c s="24" t="s">
        <v>355</v>
      </c>
      <c s="25" t="s">
        <v>77</v>
      </c>
      <c s="26">
        <v>2</v>
      </c>
      <c s="26">
        <v>0</v>
      </c>
      <c s="26">
        <f>ROUND(ROUND(H173,2)*ROUND(G173,2),2)</f>
      </c>
      <c r="O173">
        <f>(I173*21)/100</f>
      </c>
      <c t="s">
        <v>12</v>
      </c>
    </row>
    <row r="174" spans="1:5" ht="12.75">
      <c r="A174" s="27" t="s">
        <v>40</v>
      </c>
      <c r="E174" s="28" t="s">
        <v>37</v>
      </c>
    </row>
    <row r="175" spans="1:5" ht="12.75">
      <c r="A175" s="29" t="s">
        <v>42</v>
      </c>
      <c r="E175" s="30" t="s">
        <v>37</v>
      </c>
    </row>
    <row r="176" spans="1:5" ht="63.75">
      <c r="A176" t="s">
        <v>43</v>
      </c>
      <c r="E176" s="28" t="s">
        <v>356</v>
      </c>
    </row>
    <row r="177" spans="1:16" ht="12.75">
      <c r="A177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77</v>
      </c>
      <c s="26">
        <v>4</v>
      </c>
      <c s="26">
        <v>0</v>
      </c>
      <c s="26">
        <f>ROUND(ROUND(H177,2)*ROUND(G177,2),2)</f>
      </c>
      <c r="O177">
        <f>(I177*21)/100</f>
      </c>
      <c t="s">
        <v>12</v>
      </c>
    </row>
    <row r="178" spans="1:5" ht="12.75">
      <c r="A178" s="27" t="s">
        <v>40</v>
      </c>
      <c r="E178" s="28" t="s">
        <v>360</v>
      </c>
    </row>
    <row r="179" spans="1:5" ht="12.75">
      <c r="A179" s="29" t="s">
        <v>42</v>
      </c>
      <c r="E179" s="30" t="s">
        <v>37</v>
      </c>
    </row>
    <row r="180" spans="1:5" ht="25.5">
      <c r="A180" t="s">
        <v>43</v>
      </c>
      <c r="E180" s="28" t="s">
        <v>361</v>
      </c>
    </row>
    <row r="181" spans="1:16" ht="12.75">
      <c r="A181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77</v>
      </c>
      <c s="26">
        <v>6</v>
      </c>
      <c s="26">
        <v>0</v>
      </c>
      <c s="26">
        <f>ROUND(ROUND(H181,2)*ROUND(G181,2),2)</f>
      </c>
      <c r="O181">
        <f>(I181*21)/100</f>
      </c>
      <c t="s">
        <v>12</v>
      </c>
    </row>
    <row r="182" spans="1:5" ht="12.75">
      <c r="A182" s="27" t="s">
        <v>40</v>
      </c>
      <c r="E182" s="28" t="s">
        <v>365</v>
      </c>
    </row>
    <row r="183" spans="1:5" ht="12.75">
      <c r="A183" s="29" t="s">
        <v>42</v>
      </c>
      <c r="E183" s="30" t="s">
        <v>37</v>
      </c>
    </row>
    <row r="184" spans="1:5" ht="25.5">
      <c r="A184" t="s">
        <v>43</v>
      </c>
      <c r="E184" s="28" t="s">
        <v>361</v>
      </c>
    </row>
    <row r="185" spans="1:16" ht="12.75">
      <c r="A185" s="19" t="s">
        <v>35</v>
      </c>
      <c s="23" t="s">
        <v>366</v>
      </c>
      <c s="23" t="s">
        <v>367</v>
      </c>
      <c s="19" t="s">
        <v>37</v>
      </c>
      <c s="24" t="s">
        <v>368</v>
      </c>
      <c s="25" t="s">
        <v>77</v>
      </c>
      <c s="26">
        <v>20</v>
      </c>
      <c s="26">
        <v>0</v>
      </c>
      <c s="26">
        <f>ROUND(ROUND(H185,2)*ROUND(G185,2),2)</f>
      </c>
      <c r="O185">
        <f>(I185*21)/100</f>
      </c>
      <c t="s">
        <v>12</v>
      </c>
    </row>
    <row r="186" spans="1:5" ht="12.75">
      <c r="A186" s="27" t="s">
        <v>40</v>
      </c>
      <c r="E186" s="28" t="s">
        <v>369</v>
      </c>
    </row>
    <row r="187" spans="1:5" ht="12.75">
      <c r="A187" s="29" t="s">
        <v>42</v>
      </c>
      <c r="E187" s="30" t="s">
        <v>37</v>
      </c>
    </row>
    <row r="188" spans="1:5" ht="25.5">
      <c r="A188" t="s">
        <v>43</v>
      </c>
      <c r="E188" s="28" t="s">
        <v>361</v>
      </c>
    </row>
    <row r="189" spans="1:18" ht="12.75" customHeight="1">
      <c r="A189" s="5" t="s">
        <v>33</v>
      </c>
      <c s="5"/>
      <c s="34" t="s">
        <v>30</v>
      </c>
      <c s="5"/>
      <c s="21" t="s">
        <v>370</v>
      </c>
      <c s="5"/>
      <c s="5"/>
      <c s="5"/>
      <c s="35">
        <f>0+Q189</f>
      </c>
      <c r="O189">
        <f>0+R189</f>
      </c>
      <c r="Q189">
        <f>0+I190+I194+I198+I202+I206+I210+I214+I218+I222+I226+I230+I234+I238+I242</f>
      </c>
      <c>
        <f>0+O190+O194+O198+O202+O206+O210+O214+O218+O222+O226+O230+O234+O238+O242</f>
      </c>
    </row>
    <row r="190" spans="1:16" ht="25.5">
      <c r="A190" s="19" t="s">
        <v>35</v>
      </c>
      <c s="23" t="s">
        <v>371</v>
      </c>
      <c s="23" t="s">
        <v>372</v>
      </c>
      <c s="19" t="s">
        <v>64</v>
      </c>
      <c s="24" t="s">
        <v>373</v>
      </c>
      <c s="25" t="s">
        <v>77</v>
      </c>
      <c s="26">
        <v>27</v>
      </c>
      <c s="26">
        <v>0</v>
      </c>
      <c s="26">
        <f>ROUND(ROUND(H190,2)*ROUND(G190,2),2)</f>
      </c>
      <c r="O190">
        <f>(I190*21)/100</f>
      </c>
      <c t="s">
        <v>12</v>
      </c>
    </row>
    <row r="191" spans="1:5" ht="12.75">
      <c r="A191" s="27" t="s">
        <v>40</v>
      </c>
      <c r="E191" s="28" t="s">
        <v>374</v>
      </c>
    </row>
    <row r="192" spans="1:5" ht="12.75">
      <c r="A192" s="29" t="s">
        <v>42</v>
      </c>
      <c r="E192" s="30" t="s">
        <v>375</v>
      </c>
    </row>
    <row r="193" spans="1:5" ht="25.5">
      <c r="A193" t="s">
        <v>43</v>
      </c>
      <c r="E193" s="28" t="s">
        <v>376</v>
      </c>
    </row>
    <row r="194" spans="1:16" ht="12.75">
      <c r="A194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77</v>
      </c>
      <c s="26">
        <v>34</v>
      </c>
      <c s="26">
        <v>0</v>
      </c>
      <c s="26">
        <f>ROUND(ROUND(H194,2)*ROUND(G194,2),2)</f>
      </c>
      <c r="O194">
        <f>(I194*21)/100</f>
      </c>
      <c t="s">
        <v>12</v>
      </c>
    </row>
    <row r="195" spans="1:5" ht="12.75">
      <c r="A195" s="27" t="s">
        <v>40</v>
      </c>
      <c r="E195" s="28" t="s">
        <v>380</v>
      </c>
    </row>
    <row r="196" spans="1:5" ht="12.75">
      <c r="A196" s="29" t="s">
        <v>42</v>
      </c>
      <c r="E196" s="30" t="s">
        <v>381</v>
      </c>
    </row>
    <row r="197" spans="1:5" ht="25.5">
      <c r="A197" t="s">
        <v>43</v>
      </c>
      <c r="E197" s="28" t="s">
        <v>382</v>
      </c>
    </row>
    <row r="198" spans="1:16" ht="25.5">
      <c r="A198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77</v>
      </c>
      <c s="26">
        <v>11</v>
      </c>
      <c s="26">
        <v>0</v>
      </c>
      <c s="26">
        <f>ROUND(ROUND(H198,2)*ROUND(G198,2),2)</f>
      </c>
      <c r="O198">
        <f>(I198*21)/100</f>
      </c>
      <c t="s">
        <v>12</v>
      </c>
    </row>
    <row r="199" spans="1:5" ht="12.75">
      <c r="A199" s="27" t="s">
        <v>40</v>
      </c>
      <c r="E199" s="28" t="s">
        <v>386</v>
      </c>
    </row>
    <row r="200" spans="1:5" ht="12.75">
      <c r="A200" s="29" t="s">
        <v>42</v>
      </c>
      <c r="E200" s="30" t="s">
        <v>387</v>
      </c>
    </row>
    <row r="201" spans="1:5" ht="25.5">
      <c r="A201" t="s">
        <v>43</v>
      </c>
      <c r="E201" s="28" t="s">
        <v>388</v>
      </c>
    </row>
    <row r="202" spans="1:16" ht="12.75">
      <c r="A202" s="19" t="s">
        <v>35</v>
      </c>
      <c s="23" t="s">
        <v>389</v>
      </c>
      <c s="23" t="s">
        <v>390</v>
      </c>
      <c s="19" t="s">
        <v>37</v>
      </c>
      <c s="24" t="s">
        <v>391</v>
      </c>
      <c s="25" t="s">
        <v>77</v>
      </c>
      <c s="26">
        <v>11</v>
      </c>
      <c s="26">
        <v>0</v>
      </c>
      <c s="26">
        <f>ROUND(ROUND(H202,2)*ROUND(G202,2),2)</f>
      </c>
      <c r="O202">
        <f>(I202*21)/100</f>
      </c>
      <c t="s">
        <v>12</v>
      </c>
    </row>
    <row r="203" spans="1:5" ht="25.5">
      <c r="A203" s="27" t="s">
        <v>40</v>
      </c>
      <c r="E203" s="28" t="s">
        <v>392</v>
      </c>
    </row>
    <row r="204" spans="1:5" ht="12.75">
      <c r="A204" s="29" t="s">
        <v>42</v>
      </c>
      <c r="E204" s="30" t="s">
        <v>387</v>
      </c>
    </row>
    <row r="205" spans="1:5" ht="25.5">
      <c r="A205" t="s">
        <v>43</v>
      </c>
      <c r="E205" s="28" t="s">
        <v>382</v>
      </c>
    </row>
    <row r="206" spans="1:16" ht="25.5">
      <c r="A206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90</v>
      </c>
      <c s="26">
        <v>305.94</v>
      </c>
      <c s="26">
        <v>0</v>
      </c>
      <c s="26">
        <f>ROUND(ROUND(H206,2)*ROUND(G206,2),2)</f>
      </c>
      <c r="O206">
        <f>(I206*21)/100</f>
      </c>
      <c t="s">
        <v>12</v>
      </c>
    </row>
    <row r="207" spans="1:5" ht="12.75">
      <c r="A207" s="27" t="s">
        <v>40</v>
      </c>
      <c r="E207" s="28" t="s">
        <v>37</v>
      </c>
    </row>
    <row r="208" spans="1:5" ht="51">
      <c r="A208" s="29" t="s">
        <v>42</v>
      </c>
      <c r="E208" s="30" t="s">
        <v>396</v>
      </c>
    </row>
    <row r="209" spans="1:5" ht="38.25">
      <c r="A209" t="s">
        <v>43</v>
      </c>
      <c r="E209" s="28" t="s">
        <v>397</v>
      </c>
    </row>
    <row r="210" spans="1:16" ht="25.5">
      <c r="A210" s="19" t="s">
        <v>35</v>
      </c>
      <c s="23" t="s">
        <v>398</v>
      </c>
      <c s="23" t="s">
        <v>399</v>
      </c>
      <c s="19" t="s">
        <v>37</v>
      </c>
      <c s="24" t="s">
        <v>400</v>
      </c>
      <c s="25" t="s">
        <v>90</v>
      </c>
      <c s="26">
        <v>14</v>
      </c>
      <c s="26">
        <v>0</v>
      </c>
      <c s="26">
        <f>ROUND(ROUND(H210,2)*ROUND(G210,2),2)</f>
      </c>
      <c r="O210">
        <f>(I210*21)/100</f>
      </c>
      <c t="s">
        <v>12</v>
      </c>
    </row>
    <row r="211" spans="1:5" ht="12.75">
      <c r="A211" s="27" t="s">
        <v>40</v>
      </c>
      <c r="E211" s="28" t="s">
        <v>401</v>
      </c>
    </row>
    <row r="212" spans="1:5" ht="12.75">
      <c r="A212" s="29" t="s">
        <v>42</v>
      </c>
      <c r="E212" s="30" t="s">
        <v>402</v>
      </c>
    </row>
    <row r="213" spans="1:5" ht="38.25">
      <c r="A213" t="s">
        <v>43</v>
      </c>
      <c r="E213" s="28" t="s">
        <v>397</v>
      </c>
    </row>
    <row r="214" spans="1:16" ht="25.5">
      <c r="A214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90</v>
      </c>
      <c s="26">
        <v>291.94</v>
      </c>
      <c s="26">
        <v>0</v>
      </c>
      <c s="26">
        <f>ROUND(ROUND(H214,2)*ROUND(G214,2),2)</f>
      </c>
      <c r="O214">
        <f>(I214*21)/100</f>
      </c>
      <c t="s">
        <v>12</v>
      </c>
    </row>
    <row r="215" spans="1:5" ht="12.75">
      <c r="A215" s="27" t="s">
        <v>40</v>
      </c>
      <c r="E215" s="28" t="s">
        <v>406</v>
      </c>
    </row>
    <row r="216" spans="1:5" ht="25.5">
      <c r="A216" s="29" t="s">
        <v>42</v>
      </c>
      <c r="E216" s="30" t="s">
        <v>407</v>
      </c>
    </row>
    <row r="217" spans="1:5" ht="38.25">
      <c r="A217" t="s">
        <v>43</v>
      </c>
      <c r="E217" s="28" t="s">
        <v>397</v>
      </c>
    </row>
    <row r="218" spans="1:16" ht="12.75">
      <c r="A218" s="19" t="s">
        <v>35</v>
      </c>
      <c s="23" t="s">
        <v>408</v>
      </c>
      <c s="23" t="s">
        <v>409</v>
      </c>
      <c s="19" t="s">
        <v>186</v>
      </c>
      <c s="24" t="s">
        <v>410</v>
      </c>
      <c s="25" t="s">
        <v>182</v>
      </c>
      <c s="26">
        <v>32.15</v>
      </c>
      <c s="26">
        <v>0</v>
      </c>
      <c s="26">
        <f>ROUND(ROUND(H218,2)*ROUND(G218,2),2)</f>
      </c>
      <c r="O218">
        <f>(I218*21)/100</f>
      </c>
      <c t="s">
        <v>12</v>
      </c>
    </row>
    <row r="219" spans="1:5" ht="12.75">
      <c r="A219" s="27" t="s">
        <v>40</v>
      </c>
      <c r="E219" s="28" t="s">
        <v>37</v>
      </c>
    </row>
    <row r="220" spans="1:5" ht="12.75">
      <c r="A220" s="29" t="s">
        <v>42</v>
      </c>
      <c r="E220" s="30" t="s">
        <v>411</v>
      </c>
    </row>
    <row r="221" spans="1:5" ht="51">
      <c r="A221" t="s">
        <v>43</v>
      </c>
      <c r="E221" s="28" t="s">
        <v>412</v>
      </c>
    </row>
    <row r="222" spans="1:16" ht="12.75">
      <c r="A222" s="19" t="s">
        <v>35</v>
      </c>
      <c s="23" t="s">
        <v>413</v>
      </c>
      <c s="23" t="s">
        <v>409</v>
      </c>
      <c s="19" t="s">
        <v>191</v>
      </c>
      <c s="24" t="s">
        <v>410</v>
      </c>
      <c s="25" t="s">
        <v>182</v>
      </c>
      <c s="26">
        <v>186.1</v>
      </c>
      <c s="26">
        <v>0</v>
      </c>
      <c s="26">
        <f>ROUND(ROUND(H222,2)*ROUND(G222,2),2)</f>
      </c>
      <c r="O222">
        <f>(I222*21)/100</f>
      </c>
      <c t="s">
        <v>12</v>
      </c>
    </row>
    <row r="223" spans="1:5" ht="12.75">
      <c r="A223" s="27" t="s">
        <v>40</v>
      </c>
      <c r="E223" s="28" t="s">
        <v>37</v>
      </c>
    </row>
    <row r="224" spans="1:5" ht="12.75">
      <c r="A224" s="29" t="s">
        <v>42</v>
      </c>
      <c r="E224" s="30" t="s">
        <v>414</v>
      </c>
    </row>
    <row r="225" spans="1:5" ht="51">
      <c r="A225" t="s">
        <v>43</v>
      </c>
      <c r="E225" s="28" t="s">
        <v>412</v>
      </c>
    </row>
    <row r="226" spans="1:16" ht="12.75">
      <c r="A226" s="19" t="s">
        <v>35</v>
      </c>
      <c s="23" t="s">
        <v>415</v>
      </c>
      <c s="23" t="s">
        <v>409</v>
      </c>
      <c s="19" t="s">
        <v>416</v>
      </c>
      <c s="24" t="s">
        <v>410</v>
      </c>
      <c s="25" t="s">
        <v>182</v>
      </c>
      <c s="26">
        <v>8</v>
      </c>
      <c s="26">
        <v>0</v>
      </c>
      <c s="26">
        <f>ROUND(ROUND(H226,2)*ROUND(G226,2),2)</f>
      </c>
      <c r="O226">
        <f>(I226*21)/100</f>
      </c>
      <c t="s">
        <v>12</v>
      </c>
    </row>
    <row r="227" spans="1:5" ht="12.75">
      <c r="A227" s="27" t="s">
        <v>40</v>
      </c>
      <c r="E227" s="28" t="s">
        <v>37</v>
      </c>
    </row>
    <row r="228" spans="1:5" ht="12.75">
      <c r="A228" s="29" t="s">
        <v>42</v>
      </c>
      <c r="E228" s="30" t="s">
        <v>417</v>
      </c>
    </row>
    <row r="229" spans="1:5" ht="51">
      <c r="A229" t="s">
        <v>43</v>
      </c>
      <c r="E229" s="28" t="s">
        <v>412</v>
      </c>
    </row>
    <row r="230" spans="1:16" ht="12.75">
      <c r="A230" s="19" t="s">
        <v>35</v>
      </c>
      <c s="23" t="s">
        <v>418</v>
      </c>
      <c s="23" t="s">
        <v>419</v>
      </c>
      <c s="19" t="s">
        <v>37</v>
      </c>
      <c s="24" t="s">
        <v>420</v>
      </c>
      <c s="25" t="s">
        <v>182</v>
      </c>
      <c s="26">
        <v>409</v>
      </c>
      <c s="26">
        <v>0</v>
      </c>
      <c s="26">
        <f>ROUND(ROUND(H230,2)*ROUND(G230,2),2)</f>
      </c>
      <c r="O230">
        <f>(I230*21)/100</f>
      </c>
      <c t="s">
        <v>12</v>
      </c>
    </row>
    <row r="231" spans="1:5" ht="12.75">
      <c r="A231" s="27" t="s">
        <v>40</v>
      </c>
      <c r="E231" s="28" t="s">
        <v>223</v>
      </c>
    </row>
    <row r="232" spans="1:5" ht="51">
      <c r="A232" s="29" t="s">
        <v>42</v>
      </c>
      <c r="E232" s="30" t="s">
        <v>421</v>
      </c>
    </row>
    <row r="233" spans="1:5" ht="25.5">
      <c r="A233" t="s">
        <v>43</v>
      </c>
      <c r="E233" s="28" t="s">
        <v>422</v>
      </c>
    </row>
    <row r="234" spans="1:16" ht="12.75">
      <c r="A234" s="19" t="s">
        <v>35</v>
      </c>
      <c s="23" t="s">
        <v>423</v>
      </c>
      <c s="23" t="s">
        <v>424</v>
      </c>
      <c s="19" t="s">
        <v>37</v>
      </c>
      <c s="24" t="s">
        <v>425</v>
      </c>
      <c s="25" t="s">
        <v>182</v>
      </c>
      <c s="26">
        <v>439</v>
      </c>
      <c s="26">
        <v>0</v>
      </c>
      <c s="26">
        <f>ROUND(ROUND(H234,2)*ROUND(G234,2),2)</f>
      </c>
      <c r="O234">
        <f>(I234*21)/100</f>
      </c>
      <c t="s">
        <v>12</v>
      </c>
    </row>
    <row r="235" spans="1:5" ht="12.75">
      <c r="A235" s="27" t="s">
        <v>40</v>
      </c>
      <c r="E235" s="28" t="s">
        <v>223</v>
      </c>
    </row>
    <row r="236" spans="1:5" ht="51">
      <c r="A236" s="29" t="s">
        <v>42</v>
      </c>
      <c r="E236" s="30" t="s">
        <v>426</v>
      </c>
    </row>
    <row r="237" spans="1:5" ht="38.25">
      <c r="A237" t="s">
        <v>43</v>
      </c>
      <c r="E237" s="28" t="s">
        <v>427</v>
      </c>
    </row>
    <row r="238" spans="1:16" ht="12.75">
      <c r="A238" s="19" t="s">
        <v>35</v>
      </c>
      <c s="23" t="s">
        <v>428</v>
      </c>
      <c s="23" t="s">
        <v>429</v>
      </c>
      <c s="19" t="s">
        <v>37</v>
      </c>
      <c s="24" t="s">
        <v>430</v>
      </c>
      <c s="25" t="s">
        <v>90</v>
      </c>
      <c s="26">
        <v>1875</v>
      </c>
      <c s="26">
        <v>0</v>
      </c>
      <c s="26">
        <f>ROUND(ROUND(H238,2)*ROUND(G238,2),2)</f>
      </c>
      <c r="O238">
        <f>(I238*21)/100</f>
      </c>
      <c t="s">
        <v>12</v>
      </c>
    </row>
    <row r="239" spans="1:5" ht="12.75">
      <c r="A239" s="27" t="s">
        <v>40</v>
      </c>
      <c r="E239" s="28" t="s">
        <v>431</v>
      </c>
    </row>
    <row r="240" spans="1:5" ht="12.75">
      <c r="A240" s="29" t="s">
        <v>42</v>
      </c>
      <c r="E240" s="30" t="s">
        <v>432</v>
      </c>
    </row>
    <row r="241" spans="1:5" ht="25.5">
      <c r="A241" t="s">
        <v>43</v>
      </c>
      <c r="E241" s="28" t="s">
        <v>433</v>
      </c>
    </row>
    <row r="242" spans="1:16" ht="12.75">
      <c r="A242" s="19" t="s">
        <v>35</v>
      </c>
      <c s="23" t="s">
        <v>434</v>
      </c>
      <c s="23" t="s">
        <v>435</v>
      </c>
      <c s="19" t="s">
        <v>64</v>
      </c>
      <c s="24" t="s">
        <v>436</v>
      </c>
      <c s="25" t="s">
        <v>120</v>
      </c>
      <c s="26">
        <v>10</v>
      </c>
      <c s="26">
        <v>0</v>
      </c>
      <c s="26">
        <f>ROUND(ROUND(H242,2)*ROUND(G242,2),2)</f>
      </c>
      <c r="O242">
        <f>(I242*21)/100</f>
      </c>
      <c t="s">
        <v>12</v>
      </c>
    </row>
    <row r="243" spans="1:5" ht="38.25">
      <c r="A243" s="27" t="s">
        <v>40</v>
      </c>
      <c r="E243" s="28" t="s">
        <v>437</v>
      </c>
    </row>
    <row r="244" spans="1:5" ht="12.75">
      <c r="A244" s="29" t="s">
        <v>42</v>
      </c>
      <c r="E244" s="30" t="s">
        <v>438</v>
      </c>
    </row>
    <row r="245" spans="1:5" ht="89.25">
      <c r="A245" t="s">
        <v>43</v>
      </c>
      <c r="E245" s="28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0+O8+O25+O78+O87+O124+O133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440</v>
      </c>
      <c s="31">
        <f>0+I8+I25+I78+I87+I124+I133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440</v>
      </c>
      <c s="5"/>
      <c s="14" t="s">
        <v>441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18</v>
      </c>
      <c s="23" t="s">
        <v>442</v>
      </c>
      <c s="19" t="s">
        <v>37</v>
      </c>
      <c s="24" t="s">
        <v>443</v>
      </c>
      <c s="25" t="s">
        <v>120</v>
      </c>
      <c s="26">
        <v>8.5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444</v>
      </c>
    </row>
    <row r="11" spans="1:5" ht="12.75">
      <c r="A11" s="29" t="s">
        <v>42</v>
      </c>
      <c r="E11" s="30" t="s">
        <v>37</v>
      </c>
    </row>
    <row r="12" spans="1:5" ht="25.5">
      <c r="A12" t="s">
        <v>43</v>
      </c>
      <c r="E12" s="28" t="s">
        <v>445</v>
      </c>
    </row>
    <row r="13" spans="1:16" ht="25.5">
      <c r="A13" s="19" t="s">
        <v>35</v>
      </c>
      <c s="23" t="s">
        <v>12</v>
      </c>
      <c s="23" t="s">
        <v>157</v>
      </c>
      <c s="19" t="s">
        <v>37</v>
      </c>
      <c s="24" t="s">
        <v>158</v>
      </c>
      <c s="25" t="s">
        <v>159</v>
      </c>
      <c s="26">
        <v>722.82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446</v>
      </c>
    </row>
    <row r="15" spans="1:5" ht="51">
      <c r="A15" s="29" t="s">
        <v>42</v>
      </c>
      <c r="E15" s="30" t="s">
        <v>447</v>
      </c>
    </row>
    <row r="16" spans="1:5" ht="140.25">
      <c r="A16" t="s">
        <v>43</v>
      </c>
      <c r="E16" s="28" t="s">
        <v>162</v>
      </c>
    </row>
    <row r="17" spans="1:16" ht="25.5">
      <c r="A17" s="19" t="s">
        <v>35</v>
      </c>
      <c s="23" t="s">
        <v>21</v>
      </c>
      <c s="23" t="s">
        <v>163</v>
      </c>
      <c s="19" t="s">
        <v>64</v>
      </c>
      <c s="24" t="s">
        <v>164</v>
      </c>
      <c s="25" t="s">
        <v>159</v>
      </c>
      <c s="26">
        <v>200.16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38.25">
      <c r="A18" s="27" t="s">
        <v>40</v>
      </c>
      <c r="E18" s="28" t="s">
        <v>165</v>
      </c>
    </row>
    <row r="19" spans="1:5" ht="12.75">
      <c r="A19" s="29" t="s">
        <v>42</v>
      </c>
      <c r="E19" s="30" t="s">
        <v>448</v>
      </c>
    </row>
    <row r="20" spans="1:5" ht="12.75">
      <c r="A20" t="s">
        <v>43</v>
      </c>
      <c r="E20" s="28" t="s">
        <v>37</v>
      </c>
    </row>
    <row r="21" spans="1:16" ht="25.5">
      <c r="A21" s="19" t="s">
        <v>35</v>
      </c>
      <c s="23" t="s">
        <v>23</v>
      </c>
      <c s="23" t="s">
        <v>167</v>
      </c>
      <c s="19" t="s">
        <v>37</v>
      </c>
      <c s="24" t="s">
        <v>168</v>
      </c>
      <c s="25" t="s">
        <v>159</v>
      </c>
      <c s="26">
        <v>26.45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169</v>
      </c>
    </row>
    <row r="23" spans="1:5" ht="76.5">
      <c r="A23" s="29" t="s">
        <v>42</v>
      </c>
      <c r="E23" s="30" t="s">
        <v>449</v>
      </c>
    </row>
    <row r="24" spans="1:5" ht="140.25">
      <c r="A24" t="s">
        <v>43</v>
      </c>
      <c r="E24" s="28" t="s">
        <v>162</v>
      </c>
    </row>
    <row r="25" spans="1:18" ht="12.75" customHeight="1">
      <c r="A25" s="5" t="s">
        <v>33</v>
      </c>
      <c s="5"/>
      <c s="34" t="s">
        <v>18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12.75">
      <c r="A26" s="19" t="s">
        <v>35</v>
      </c>
      <c s="23" t="s">
        <v>25</v>
      </c>
      <c s="23" t="s">
        <v>171</v>
      </c>
      <c s="19" t="s">
        <v>37</v>
      </c>
      <c s="24" t="s">
        <v>172</v>
      </c>
      <c s="25" t="s">
        <v>120</v>
      </c>
      <c s="26">
        <v>0.69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380</v>
      </c>
    </row>
    <row r="28" spans="1:5" ht="12.75">
      <c r="A28" s="29" t="s">
        <v>42</v>
      </c>
      <c r="E28" s="30" t="s">
        <v>450</v>
      </c>
    </row>
    <row r="29" spans="1:5" ht="63.75">
      <c r="A29" t="s">
        <v>43</v>
      </c>
      <c r="E29" s="28" t="s">
        <v>175</v>
      </c>
    </row>
    <row r="30" spans="1:16" ht="25.5">
      <c r="A30" s="19" t="s">
        <v>35</v>
      </c>
      <c s="23" t="s">
        <v>27</v>
      </c>
      <c s="23" t="s">
        <v>451</v>
      </c>
      <c s="19" t="s">
        <v>37</v>
      </c>
      <c s="24" t="s">
        <v>452</v>
      </c>
      <c s="25" t="s">
        <v>182</v>
      </c>
      <c s="26">
        <v>105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51">
      <c r="A31" s="27" t="s">
        <v>40</v>
      </c>
      <c r="E31" s="28" t="s">
        <v>453</v>
      </c>
    </row>
    <row r="32" spans="1:5" ht="51">
      <c r="A32" s="29" t="s">
        <v>42</v>
      </c>
      <c r="E32" s="30" t="s">
        <v>454</v>
      </c>
    </row>
    <row r="33" spans="1:5" ht="63.75">
      <c r="A33" t="s">
        <v>43</v>
      </c>
      <c r="E33" s="28" t="s">
        <v>175</v>
      </c>
    </row>
    <row r="34" spans="1:16" ht="12.75">
      <c r="A34" s="19" t="s">
        <v>35</v>
      </c>
      <c s="23" t="s">
        <v>62</v>
      </c>
      <c s="23" t="s">
        <v>176</v>
      </c>
      <c s="19" t="s">
        <v>37</v>
      </c>
      <c s="24" t="s">
        <v>177</v>
      </c>
      <c s="25" t="s">
        <v>120</v>
      </c>
      <c s="26">
        <v>132.05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455</v>
      </c>
    </row>
    <row r="36" spans="1:5" ht="12.75">
      <c r="A36" s="29" t="s">
        <v>42</v>
      </c>
      <c r="E36" s="30" t="s">
        <v>456</v>
      </c>
    </row>
    <row r="37" spans="1:5" ht="63.75">
      <c r="A37" t="s">
        <v>43</v>
      </c>
      <c r="E37" s="28" t="s">
        <v>175</v>
      </c>
    </row>
    <row r="38" spans="1:16" ht="12.75">
      <c r="A38" s="19" t="s">
        <v>35</v>
      </c>
      <c s="23" t="s">
        <v>67</v>
      </c>
      <c s="23" t="s">
        <v>180</v>
      </c>
      <c s="19" t="s">
        <v>37</v>
      </c>
      <c s="24" t="s">
        <v>181</v>
      </c>
      <c s="25" t="s">
        <v>182</v>
      </c>
      <c s="26">
        <v>37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25.5">
      <c r="A39" s="27" t="s">
        <v>40</v>
      </c>
      <c r="E39" s="28" t="s">
        <v>457</v>
      </c>
    </row>
    <row r="40" spans="1:5" ht="12.75">
      <c r="A40" s="29" t="s">
        <v>42</v>
      </c>
      <c r="E40" s="30" t="s">
        <v>458</v>
      </c>
    </row>
    <row r="41" spans="1:5" ht="25.5">
      <c r="A41" t="s">
        <v>43</v>
      </c>
      <c r="E41" s="28" t="s">
        <v>184</v>
      </c>
    </row>
    <row r="42" spans="1:16" ht="12.75">
      <c r="A42" s="19" t="s">
        <v>35</v>
      </c>
      <c s="23" t="s">
        <v>30</v>
      </c>
      <c s="23" t="s">
        <v>185</v>
      </c>
      <c s="19" t="s">
        <v>37</v>
      </c>
      <c s="24" t="s">
        <v>187</v>
      </c>
      <c s="25" t="s">
        <v>120</v>
      </c>
      <c s="26">
        <v>211.35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38.25">
      <c r="A43" s="27" t="s">
        <v>40</v>
      </c>
      <c r="E43" s="28" t="s">
        <v>459</v>
      </c>
    </row>
    <row r="44" spans="1:5" ht="12.75">
      <c r="A44" s="29" t="s">
        <v>42</v>
      </c>
      <c r="E44" s="30" t="s">
        <v>460</v>
      </c>
    </row>
    <row r="45" spans="1:5" ht="369.75">
      <c r="A45" t="s">
        <v>43</v>
      </c>
      <c r="E45" s="28" t="s">
        <v>190</v>
      </c>
    </row>
    <row r="46" spans="1:16" ht="12.75">
      <c r="A46" s="19" t="s">
        <v>35</v>
      </c>
      <c s="23" t="s">
        <v>32</v>
      </c>
      <c s="23" t="s">
        <v>185</v>
      </c>
      <c s="19" t="s">
        <v>186</v>
      </c>
      <c s="24" t="s">
        <v>187</v>
      </c>
      <c s="25" t="s">
        <v>120</v>
      </c>
      <c s="26">
        <v>230.73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38.25">
      <c r="A47" s="27" t="s">
        <v>40</v>
      </c>
      <c r="E47" s="28" t="s">
        <v>461</v>
      </c>
    </row>
    <row r="48" spans="1:5" ht="12.75">
      <c r="A48" s="29" t="s">
        <v>42</v>
      </c>
      <c r="E48" s="30" t="s">
        <v>462</v>
      </c>
    </row>
    <row r="49" spans="1:5" ht="369.75">
      <c r="A49" t="s">
        <v>43</v>
      </c>
      <c r="E49" s="28" t="s">
        <v>190</v>
      </c>
    </row>
    <row r="50" spans="1:16" ht="12.75">
      <c r="A50" s="19" t="s">
        <v>35</v>
      </c>
      <c s="23" t="s">
        <v>117</v>
      </c>
      <c s="23" t="s">
        <v>198</v>
      </c>
      <c s="19" t="s">
        <v>37</v>
      </c>
      <c s="24" t="s">
        <v>199</v>
      </c>
      <c s="25" t="s">
        <v>120</v>
      </c>
      <c s="26">
        <v>9.68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51">
      <c r="A51" s="27" t="s">
        <v>40</v>
      </c>
      <c r="E51" s="28" t="s">
        <v>463</v>
      </c>
    </row>
    <row r="52" spans="1:5" ht="12.75">
      <c r="A52" s="29" t="s">
        <v>42</v>
      </c>
      <c r="E52" s="30" t="s">
        <v>464</v>
      </c>
    </row>
    <row r="53" spans="1:5" ht="318.75">
      <c r="A53" t="s">
        <v>43</v>
      </c>
      <c r="E53" s="28" t="s">
        <v>202</v>
      </c>
    </row>
    <row r="54" spans="1:16" ht="12.75">
      <c r="A54" s="19" t="s">
        <v>35</v>
      </c>
      <c s="23" t="s">
        <v>123</v>
      </c>
      <c s="23" t="s">
        <v>217</v>
      </c>
      <c s="19" t="s">
        <v>37</v>
      </c>
      <c s="24" t="s">
        <v>218</v>
      </c>
      <c s="25" t="s">
        <v>90</v>
      </c>
      <c s="26">
        <v>71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51">
      <c r="A55" s="27" t="s">
        <v>40</v>
      </c>
      <c r="E55" s="28" t="s">
        <v>465</v>
      </c>
    </row>
    <row r="56" spans="1:5" ht="12.75">
      <c r="A56" s="29" t="s">
        <v>42</v>
      </c>
      <c r="E56" s="30" t="s">
        <v>37</v>
      </c>
    </row>
    <row r="57" spans="1:5" ht="38.25">
      <c r="A57" t="s">
        <v>43</v>
      </c>
      <c r="E57" s="28" t="s">
        <v>220</v>
      </c>
    </row>
    <row r="58" spans="1:16" ht="12.75">
      <c r="A58" s="19" t="s">
        <v>35</v>
      </c>
      <c s="23" t="s">
        <v>129</v>
      </c>
      <c s="23" t="s">
        <v>221</v>
      </c>
      <c s="19" t="s">
        <v>186</v>
      </c>
      <c s="24" t="s">
        <v>222</v>
      </c>
      <c s="25" t="s">
        <v>90</v>
      </c>
      <c s="26">
        <v>848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223</v>
      </c>
    </row>
    <row r="60" spans="1:5" ht="12.75">
      <c r="A60" s="29" t="s">
        <v>42</v>
      </c>
      <c r="E60" s="30" t="s">
        <v>466</v>
      </c>
    </row>
    <row r="61" spans="1:5" ht="25.5">
      <c r="A61" t="s">
        <v>43</v>
      </c>
      <c r="E61" s="28" t="s">
        <v>225</v>
      </c>
    </row>
    <row r="62" spans="1:16" ht="12.75">
      <c r="A62" s="19" t="s">
        <v>35</v>
      </c>
      <c s="23" t="s">
        <v>135</v>
      </c>
      <c s="23" t="s">
        <v>221</v>
      </c>
      <c s="19" t="s">
        <v>191</v>
      </c>
      <c s="24" t="s">
        <v>222</v>
      </c>
      <c s="25" t="s">
        <v>90</v>
      </c>
      <c s="26">
        <v>422.7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467</v>
      </c>
    </row>
    <row r="64" spans="1:5" ht="12.75">
      <c r="A64" s="29" t="s">
        <v>42</v>
      </c>
      <c r="E64" s="30" t="s">
        <v>468</v>
      </c>
    </row>
    <row r="65" spans="1:5" ht="25.5">
      <c r="A65" t="s">
        <v>43</v>
      </c>
      <c r="E65" s="28" t="s">
        <v>225</v>
      </c>
    </row>
    <row r="66" spans="1:16" ht="12.75">
      <c r="A66" s="19" t="s">
        <v>35</v>
      </c>
      <c s="23" t="s">
        <v>141</v>
      </c>
      <c s="23" t="s">
        <v>233</v>
      </c>
      <c s="19" t="s">
        <v>37</v>
      </c>
      <c s="24" t="s">
        <v>234</v>
      </c>
      <c s="25" t="s">
        <v>90</v>
      </c>
      <c s="26">
        <v>71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230</v>
      </c>
    </row>
    <row r="68" spans="1:5" ht="12.75">
      <c r="A68" s="29" t="s">
        <v>42</v>
      </c>
      <c r="E68" s="30" t="s">
        <v>37</v>
      </c>
    </row>
    <row r="69" spans="1:5" ht="38.25">
      <c r="A69" t="s">
        <v>43</v>
      </c>
      <c r="E69" s="28" t="s">
        <v>236</v>
      </c>
    </row>
    <row r="70" spans="1:16" ht="12.75">
      <c r="A70" s="19" t="s">
        <v>35</v>
      </c>
      <c s="23" t="s">
        <v>146</v>
      </c>
      <c s="23" t="s">
        <v>238</v>
      </c>
      <c s="19" t="s">
        <v>64</v>
      </c>
      <c s="24" t="s">
        <v>239</v>
      </c>
      <c s="25" t="s">
        <v>90</v>
      </c>
      <c s="26">
        <v>71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63.75">
      <c r="A71" s="27" t="s">
        <v>40</v>
      </c>
      <c r="E71" s="28" t="s">
        <v>240</v>
      </c>
    </row>
    <row r="72" spans="1:5" ht="12.75">
      <c r="A72" s="29" t="s">
        <v>42</v>
      </c>
      <c r="E72" s="30" t="s">
        <v>37</v>
      </c>
    </row>
    <row r="73" spans="1:5" ht="25.5">
      <c r="A73" t="s">
        <v>43</v>
      </c>
      <c r="E73" s="28" t="s">
        <v>242</v>
      </c>
    </row>
    <row r="74" spans="1:16" ht="12.75">
      <c r="A74" s="19" t="s">
        <v>35</v>
      </c>
      <c s="23" t="s">
        <v>151</v>
      </c>
      <c s="23" t="s">
        <v>244</v>
      </c>
      <c s="19" t="s">
        <v>37</v>
      </c>
      <c s="24" t="s">
        <v>245</v>
      </c>
      <c s="25" t="s">
        <v>90</v>
      </c>
      <c s="26">
        <v>71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246</v>
      </c>
    </row>
    <row r="76" spans="1:5" ht="12.75">
      <c r="A76" s="29" t="s">
        <v>42</v>
      </c>
      <c r="E76" s="30" t="s">
        <v>37</v>
      </c>
    </row>
    <row r="77" spans="1:5" ht="25.5">
      <c r="A77" t="s">
        <v>43</v>
      </c>
      <c r="E77" s="28" t="s">
        <v>247</v>
      </c>
    </row>
    <row r="78" spans="1:18" ht="12.75" customHeight="1">
      <c r="A78" s="5" t="s">
        <v>33</v>
      </c>
      <c s="5"/>
      <c s="34" t="s">
        <v>12</v>
      </c>
      <c s="5"/>
      <c s="21" t="s">
        <v>248</v>
      </c>
      <c s="5"/>
      <c s="5"/>
      <c s="5"/>
      <c s="35">
        <f>0+Q78</f>
      </c>
      <c r="O78">
        <f>0+R78</f>
      </c>
      <c r="Q78">
        <f>0+I79+I83</f>
      </c>
      <c>
        <f>0+O79+O83</f>
      </c>
    </row>
    <row r="79" spans="1:16" ht="12.75">
      <c r="A79" s="19" t="s">
        <v>35</v>
      </c>
      <c s="23" t="s">
        <v>232</v>
      </c>
      <c s="23" t="s">
        <v>250</v>
      </c>
      <c s="19" t="s">
        <v>64</v>
      </c>
      <c s="24" t="s">
        <v>251</v>
      </c>
      <c s="25" t="s">
        <v>182</v>
      </c>
      <c s="26">
        <v>43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51">
      <c r="A80" s="27" t="s">
        <v>40</v>
      </c>
      <c r="E80" s="28" t="s">
        <v>252</v>
      </c>
    </row>
    <row r="81" spans="1:5" ht="12.75">
      <c r="A81" s="29" t="s">
        <v>42</v>
      </c>
      <c r="E81" s="30" t="s">
        <v>469</v>
      </c>
    </row>
    <row r="82" spans="1:5" ht="165.75">
      <c r="A82" t="s">
        <v>43</v>
      </c>
      <c r="E82" s="28" t="s">
        <v>254</v>
      </c>
    </row>
    <row r="83" spans="1:16" ht="12.75">
      <c r="A83" s="19" t="s">
        <v>35</v>
      </c>
      <c s="23" t="s">
        <v>237</v>
      </c>
      <c s="23" t="s">
        <v>262</v>
      </c>
      <c s="19" t="s">
        <v>37</v>
      </c>
      <c s="24" t="s">
        <v>263</v>
      </c>
      <c s="25" t="s">
        <v>90</v>
      </c>
      <c s="26">
        <v>474</v>
      </c>
      <c s="26">
        <v>0</v>
      </c>
      <c s="26">
        <f>ROUND(ROUND(H83,2)*ROUND(G83,2),2)</f>
      </c>
      <c r="O83">
        <f>(I83*21)/100</f>
      </c>
      <c t="s">
        <v>12</v>
      </c>
    </row>
    <row r="84" spans="1:5" ht="25.5">
      <c r="A84" s="27" t="s">
        <v>40</v>
      </c>
      <c r="E84" s="28" t="s">
        <v>264</v>
      </c>
    </row>
    <row r="85" spans="1:5" ht="12.75">
      <c r="A85" s="29" t="s">
        <v>42</v>
      </c>
      <c r="E85" s="30" t="s">
        <v>470</v>
      </c>
    </row>
    <row r="86" spans="1:5" ht="102">
      <c r="A86" t="s">
        <v>43</v>
      </c>
      <c r="E86" s="28" t="s">
        <v>266</v>
      </c>
    </row>
    <row r="87" spans="1:18" ht="12.75" customHeight="1">
      <c r="A87" s="5" t="s">
        <v>33</v>
      </c>
      <c s="5"/>
      <c s="34" t="s">
        <v>25</v>
      </c>
      <c s="5"/>
      <c s="21" t="s">
        <v>267</v>
      </c>
      <c s="5"/>
      <c s="5"/>
      <c s="5"/>
      <c s="35">
        <f>0+Q87</f>
      </c>
      <c r="O87">
        <f>0+R87</f>
      </c>
      <c r="Q87">
        <f>0+I88+I92+I96+I100+I104+I108+I112+I116+I120</f>
      </c>
      <c>
        <f>0+O88+O92+O96+O100+O104+O108+O112+O116+O120</f>
      </c>
    </row>
    <row r="88" spans="1:16" ht="12.75">
      <c r="A88" s="19" t="s">
        <v>35</v>
      </c>
      <c s="23" t="s">
        <v>243</v>
      </c>
      <c s="23" t="s">
        <v>269</v>
      </c>
      <c s="19" t="s">
        <v>37</v>
      </c>
      <c s="24" t="s">
        <v>270</v>
      </c>
      <c s="25" t="s">
        <v>90</v>
      </c>
      <c s="26">
        <v>360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471</v>
      </c>
    </row>
    <row r="90" spans="1:5" ht="12.75">
      <c r="A90" s="29" t="s">
        <v>42</v>
      </c>
      <c r="E90" s="30" t="s">
        <v>472</v>
      </c>
    </row>
    <row r="91" spans="1:5" ht="51">
      <c r="A91" t="s">
        <v>43</v>
      </c>
      <c r="E91" s="28" t="s">
        <v>273</v>
      </c>
    </row>
    <row r="92" spans="1:16" ht="12.75">
      <c r="A92" s="19" t="s">
        <v>35</v>
      </c>
      <c s="23" t="s">
        <v>249</v>
      </c>
      <c s="23" t="s">
        <v>275</v>
      </c>
      <c s="19" t="s">
        <v>37</v>
      </c>
      <c s="24" t="s">
        <v>276</v>
      </c>
      <c s="25" t="s">
        <v>90</v>
      </c>
      <c s="26">
        <v>422.7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473</v>
      </c>
    </row>
    <row r="94" spans="1:5" ht="12.75">
      <c r="A94" s="29" t="s">
        <v>42</v>
      </c>
      <c r="E94" s="30" t="s">
        <v>468</v>
      </c>
    </row>
    <row r="95" spans="1:5" ht="51">
      <c r="A95" t="s">
        <v>43</v>
      </c>
      <c r="E95" s="28" t="s">
        <v>273</v>
      </c>
    </row>
    <row r="96" spans="1:16" ht="12.75">
      <c r="A96" s="19" t="s">
        <v>35</v>
      </c>
      <c s="23" t="s">
        <v>255</v>
      </c>
      <c s="23" t="s">
        <v>280</v>
      </c>
      <c s="19" t="s">
        <v>37</v>
      </c>
      <c s="24" t="s">
        <v>281</v>
      </c>
      <c s="25" t="s">
        <v>90</v>
      </c>
      <c s="26">
        <v>720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12.75">
      <c r="A97" s="27" t="s">
        <v>40</v>
      </c>
      <c r="E97" s="28" t="s">
        <v>474</v>
      </c>
    </row>
    <row r="98" spans="1:5" ht="12.75">
      <c r="A98" s="29" t="s">
        <v>42</v>
      </c>
      <c r="E98" s="30" t="s">
        <v>475</v>
      </c>
    </row>
    <row r="99" spans="1:5" ht="51">
      <c r="A99" t="s">
        <v>43</v>
      </c>
      <c r="E99" s="28" t="s">
        <v>273</v>
      </c>
    </row>
    <row r="100" spans="1:16" ht="12.75">
      <c r="A100" s="19" t="s">
        <v>35</v>
      </c>
      <c s="23" t="s">
        <v>261</v>
      </c>
      <c s="23" t="s">
        <v>291</v>
      </c>
      <c s="19" t="s">
        <v>37</v>
      </c>
      <c s="24" t="s">
        <v>292</v>
      </c>
      <c s="25" t="s">
        <v>90</v>
      </c>
      <c s="26">
        <v>360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476</v>
      </c>
    </row>
    <row r="102" spans="1:5" ht="12.75">
      <c r="A102" s="29" t="s">
        <v>42</v>
      </c>
      <c r="E102" s="30" t="s">
        <v>477</v>
      </c>
    </row>
    <row r="103" spans="1:5" ht="51">
      <c r="A103" t="s">
        <v>43</v>
      </c>
      <c r="E103" s="28" t="s">
        <v>295</v>
      </c>
    </row>
    <row r="104" spans="1:16" ht="12.75">
      <c r="A104" s="19" t="s">
        <v>35</v>
      </c>
      <c s="23" t="s">
        <v>268</v>
      </c>
      <c s="23" t="s">
        <v>297</v>
      </c>
      <c s="19" t="s">
        <v>37</v>
      </c>
      <c s="24" t="s">
        <v>298</v>
      </c>
      <c s="25" t="s">
        <v>90</v>
      </c>
      <c s="26">
        <v>1582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299</v>
      </c>
    </row>
    <row r="106" spans="1:5" ht="12.75">
      <c r="A106" s="29" t="s">
        <v>42</v>
      </c>
      <c r="E106" s="30" t="s">
        <v>478</v>
      </c>
    </row>
    <row r="107" spans="1:5" ht="51">
      <c r="A107" t="s">
        <v>43</v>
      </c>
      <c r="E107" s="28" t="s">
        <v>295</v>
      </c>
    </row>
    <row r="108" spans="1:16" ht="12.75">
      <c r="A108" s="19" t="s">
        <v>35</v>
      </c>
      <c s="23" t="s">
        <v>274</v>
      </c>
      <c s="23" t="s">
        <v>305</v>
      </c>
      <c s="19" t="s">
        <v>37</v>
      </c>
      <c s="24" t="s">
        <v>306</v>
      </c>
      <c s="25" t="s">
        <v>90</v>
      </c>
      <c s="26">
        <v>431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479</v>
      </c>
    </row>
    <row r="110" spans="1:5" ht="12.75">
      <c r="A110" s="29" t="s">
        <v>42</v>
      </c>
      <c r="E110" s="30" t="s">
        <v>480</v>
      </c>
    </row>
    <row r="111" spans="1:5" ht="51">
      <c r="A111" t="s">
        <v>43</v>
      </c>
      <c r="E111" s="28" t="s">
        <v>295</v>
      </c>
    </row>
    <row r="112" spans="1:16" ht="12.75">
      <c r="A112" s="19" t="s">
        <v>35</v>
      </c>
      <c s="23" t="s">
        <v>279</v>
      </c>
      <c s="23" t="s">
        <v>321</v>
      </c>
      <c s="19" t="s">
        <v>37</v>
      </c>
      <c s="24" t="s">
        <v>322</v>
      </c>
      <c s="25" t="s">
        <v>90</v>
      </c>
      <c s="26">
        <v>791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318</v>
      </c>
    </row>
    <row r="114" spans="1:5" ht="12.75">
      <c r="A114" s="29" t="s">
        <v>42</v>
      </c>
      <c r="E114" s="30" t="s">
        <v>481</v>
      </c>
    </row>
    <row r="115" spans="1:5" ht="140.25">
      <c r="A115" t="s">
        <v>43</v>
      </c>
      <c r="E115" s="28" t="s">
        <v>314</v>
      </c>
    </row>
    <row r="116" spans="1:16" ht="12.75">
      <c r="A116" s="19" t="s">
        <v>35</v>
      </c>
      <c s="23" t="s">
        <v>284</v>
      </c>
      <c s="23" t="s">
        <v>329</v>
      </c>
      <c s="19" t="s">
        <v>37</v>
      </c>
      <c s="24" t="s">
        <v>330</v>
      </c>
      <c s="25" t="s">
        <v>90</v>
      </c>
      <c s="26">
        <v>791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12.75">
      <c r="A117" s="27" t="s">
        <v>40</v>
      </c>
      <c r="E117" s="28" t="s">
        <v>482</v>
      </c>
    </row>
    <row r="118" spans="1:5" ht="12.75">
      <c r="A118" s="29" t="s">
        <v>42</v>
      </c>
      <c r="E118" s="30" t="s">
        <v>481</v>
      </c>
    </row>
    <row r="119" spans="1:5" ht="140.25">
      <c r="A119" t="s">
        <v>43</v>
      </c>
      <c r="E119" s="28" t="s">
        <v>314</v>
      </c>
    </row>
    <row r="120" spans="1:16" ht="12.75">
      <c r="A120" s="19" t="s">
        <v>35</v>
      </c>
      <c s="23" t="s">
        <v>290</v>
      </c>
      <c s="23" t="s">
        <v>338</v>
      </c>
      <c s="19" t="s">
        <v>37</v>
      </c>
      <c s="24" t="s">
        <v>339</v>
      </c>
      <c s="25" t="s">
        <v>90</v>
      </c>
      <c s="26">
        <v>791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483</v>
      </c>
    </row>
    <row r="122" spans="1:5" ht="12.75">
      <c r="A122" s="29" t="s">
        <v>42</v>
      </c>
      <c r="E122" s="30" t="s">
        <v>481</v>
      </c>
    </row>
    <row r="123" spans="1:5" ht="140.25">
      <c r="A123" t="s">
        <v>43</v>
      </c>
      <c r="E123" s="28" t="s">
        <v>314</v>
      </c>
    </row>
    <row r="124" spans="1:18" ht="12.75" customHeight="1">
      <c r="A124" s="5" t="s">
        <v>33</v>
      </c>
      <c s="5"/>
      <c s="34" t="s">
        <v>67</v>
      </c>
      <c s="5"/>
      <c s="21" t="s">
        <v>341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296</v>
      </c>
      <c s="23" t="s">
        <v>358</v>
      </c>
      <c s="19" t="s">
        <v>37</v>
      </c>
      <c s="24" t="s">
        <v>359</v>
      </c>
      <c s="25" t="s">
        <v>77</v>
      </c>
      <c s="26">
        <v>1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12.75">
      <c r="A126" s="27" t="s">
        <v>40</v>
      </c>
      <c r="E126" s="28" t="s">
        <v>484</v>
      </c>
    </row>
    <row r="127" spans="1:5" ht="12.75">
      <c r="A127" s="29" t="s">
        <v>42</v>
      </c>
      <c r="E127" s="30" t="s">
        <v>37</v>
      </c>
    </row>
    <row r="128" spans="1:5" ht="25.5">
      <c r="A128" t="s">
        <v>43</v>
      </c>
      <c r="E128" s="28" t="s">
        <v>361</v>
      </c>
    </row>
    <row r="129" spans="1:16" ht="12.75">
      <c r="A129" s="19" t="s">
        <v>35</v>
      </c>
      <c s="23" t="s">
        <v>301</v>
      </c>
      <c s="23" t="s">
        <v>367</v>
      </c>
      <c s="19" t="s">
        <v>37</v>
      </c>
      <c s="24" t="s">
        <v>368</v>
      </c>
      <c s="25" t="s">
        <v>77</v>
      </c>
      <c s="26">
        <v>4</v>
      </c>
      <c s="26">
        <v>0</v>
      </c>
      <c s="26">
        <f>ROUND(ROUND(H129,2)*ROUND(G129,2),2)</f>
      </c>
      <c r="O129">
        <f>(I129*21)/100</f>
      </c>
      <c t="s">
        <v>12</v>
      </c>
    </row>
    <row r="130" spans="1:5" ht="12.75">
      <c r="A130" s="27" t="s">
        <v>40</v>
      </c>
      <c r="E130" s="28" t="s">
        <v>485</v>
      </c>
    </row>
    <row r="131" spans="1:5" ht="12.75">
      <c r="A131" s="29" t="s">
        <v>42</v>
      </c>
      <c r="E131" s="30" t="s">
        <v>37</v>
      </c>
    </row>
    <row r="132" spans="1:5" ht="25.5">
      <c r="A132" t="s">
        <v>43</v>
      </c>
      <c r="E132" s="28" t="s">
        <v>361</v>
      </c>
    </row>
    <row r="133" spans="1:18" ht="12.75" customHeight="1">
      <c r="A133" s="5" t="s">
        <v>33</v>
      </c>
      <c s="5"/>
      <c s="34" t="s">
        <v>30</v>
      </c>
      <c s="5"/>
      <c s="21" t="s">
        <v>370</v>
      </c>
      <c s="5"/>
      <c s="5"/>
      <c s="5"/>
      <c s="35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304</v>
      </c>
      <c s="23" t="s">
        <v>378</v>
      </c>
      <c s="19" t="s">
        <v>37</v>
      </c>
      <c s="24" t="s">
        <v>379</v>
      </c>
      <c s="25" t="s">
        <v>77</v>
      </c>
      <c s="26">
        <v>4</v>
      </c>
      <c s="26">
        <v>0</v>
      </c>
      <c s="26">
        <f>ROUND(ROUND(H134,2)*ROUND(G134,2),2)</f>
      </c>
      <c r="O134">
        <f>(I134*21)/100</f>
      </c>
      <c t="s">
        <v>12</v>
      </c>
    </row>
    <row r="135" spans="1:5" ht="25.5">
      <c r="A135" s="27" t="s">
        <v>40</v>
      </c>
      <c r="E135" s="28" t="s">
        <v>392</v>
      </c>
    </row>
    <row r="136" spans="1:5" ht="12.75">
      <c r="A136" s="29" t="s">
        <v>42</v>
      </c>
      <c r="E136" s="30" t="s">
        <v>37</v>
      </c>
    </row>
    <row r="137" spans="1:5" ht="25.5">
      <c r="A137" t="s">
        <v>43</v>
      </c>
      <c r="E137" s="28" t="s">
        <v>382</v>
      </c>
    </row>
    <row r="138" spans="1:16" ht="12.75">
      <c r="A138" s="19" t="s">
        <v>35</v>
      </c>
      <c s="23" t="s">
        <v>309</v>
      </c>
      <c s="23" t="s">
        <v>390</v>
      </c>
      <c s="19" t="s">
        <v>37</v>
      </c>
      <c s="24" t="s">
        <v>391</v>
      </c>
      <c s="25" t="s">
        <v>77</v>
      </c>
      <c s="26">
        <v>1</v>
      </c>
      <c s="26">
        <v>0</v>
      </c>
      <c s="26">
        <f>ROUND(ROUND(H138,2)*ROUND(G138,2),2)</f>
      </c>
      <c r="O138">
        <f>(I138*21)/100</f>
      </c>
      <c t="s">
        <v>12</v>
      </c>
    </row>
    <row r="139" spans="1:5" ht="25.5">
      <c r="A139" s="27" t="s">
        <v>40</v>
      </c>
      <c r="E139" s="28" t="s">
        <v>392</v>
      </c>
    </row>
    <row r="140" spans="1:5" ht="12.75">
      <c r="A140" s="29" t="s">
        <v>42</v>
      </c>
      <c r="E140" s="30" t="s">
        <v>37</v>
      </c>
    </row>
    <row r="141" spans="1:5" ht="25.5">
      <c r="A141" t="s">
        <v>43</v>
      </c>
      <c r="E141" s="28" t="s">
        <v>382</v>
      </c>
    </row>
    <row r="142" spans="1:16" ht="12.75">
      <c r="A142" s="19" t="s">
        <v>35</v>
      </c>
      <c s="23" t="s">
        <v>315</v>
      </c>
      <c s="23" t="s">
        <v>409</v>
      </c>
      <c s="19" t="s">
        <v>186</v>
      </c>
      <c s="24" t="s">
        <v>410</v>
      </c>
      <c s="25" t="s">
        <v>182</v>
      </c>
      <c s="26">
        <v>95.5</v>
      </c>
      <c s="26">
        <v>0</v>
      </c>
      <c s="26">
        <f>ROUND(ROUND(H142,2)*ROUND(G142,2),2)</f>
      </c>
      <c r="O142">
        <f>(I142*21)/100</f>
      </c>
      <c t="s">
        <v>12</v>
      </c>
    </row>
    <row r="143" spans="1:5" ht="12.75">
      <c r="A143" s="27" t="s">
        <v>40</v>
      </c>
      <c r="E143" s="28" t="s">
        <v>486</v>
      </c>
    </row>
    <row r="144" spans="1:5" ht="38.25">
      <c r="A144" s="29" t="s">
        <v>42</v>
      </c>
      <c r="E144" s="30" t="s">
        <v>487</v>
      </c>
    </row>
    <row r="145" spans="1:5" ht="51">
      <c r="A145" t="s">
        <v>43</v>
      </c>
      <c r="E145" s="28" t="s">
        <v>488</v>
      </c>
    </row>
    <row r="146" spans="1:16" ht="12.75">
      <c r="A146" s="19" t="s">
        <v>35</v>
      </c>
      <c s="23" t="s">
        <v>320</v>
      </c>
      <c s="23" t="s">
        <v>409</v>
      </c>
      <c s="19" t="s">
        <v>191</v>
      </c>
      <c s="24" t="s">
        <v>410</v>
      </c>
      <c s="25" t="s">
        <v>182</v>
      </c>
      <c s="26">
        <v>9.5</v>
      </c>
      <c s="26">
        <v>0</v>
      </c>
      <c s="26">
        <f>ROUND(ROUND(H146,2)*ROUND(G146,2),2)</f>
      </c>
      <c r="O146">
        <f>(I146*21)/100</f>
      </c>
      <c t="s">
        <v>12</v>
      </c>
    </row>
    <row r="147" spans="1:5" ht="25.5">
      <c r="A147" s="27" t="s">
        <v>40</v>
      </c>
      <c r="E147" s="28" t="s">
        <v>489</v>
      </c>
    </row>
    <row r="148" spans="1:5" ht="12.75">
      <c r="A148" s="29" t="s">
        <v>42</v>
      </c>
      <c r="E148" s="30" t="s">
        <v>490</v>
      </c>
    </row>
    <row r="149" spans="1:5" ht="51">
      <c r="A149" t="s">
        <v>43</v>
      </c>
      <c r="E149" s="28" t="s">
        <v>488</v>
      </c>
    </row>
    <row r="150" spans="1:16" ht="12.75">
      <c r="A150" s="19" t="s">
        <v>35</v>
      </c>
      <c s="23" t="s">
        <v>324</v>
      </c>
      <c s="23" t="s">
        <v>409</v>
      </c>
      <c s="19" t="s">
        <v>416</v>
      </c>
      <c s="24" t="s">
        <v>410</v>
      </c>
      <c s="25" t="s">
        <v>182</v>
      </c>
      <c s="26">
        <v>4</v>
      </c>
      <c s="26">
        <v>0</v>
      </c>
      <c s="26">
        <f>ROUND(ROUND(H150,2)*ROUND(G150,2),2)</f>
      </c>
      <c r="O150">
        <f>(I150*21)/100</f>
      </c>
      <c t="s">
        <v>12</v>
      </c>
    </row>
    <row r="151" spans="1:5" ht="25.5">
      <c r="A151" s="27" t="s">
        <v>40</v>
      </c>
      <c r="E151" s="28" t="s">
        <v>491</v>
      </c>
    </row>
    <row r="152" spans="1:5" ht="12.75">
      <c r="A152" s="29" t="s">
        <v>42</v>
      </c>
      <c r="E152" s="30" t="s">
        <v>37</v>
      </c>
    </row>
    <row r="153" spans="1:5" ht="51">
      <c r="A153" t="s">
        <v>43</v>
      </c>
      <c r="E153" s="28" t="s">
        <v>488</v>
      </c>
    </row>
    <row r="154" spans="1:16" ht="12.75">
      <c r="A154" s="19" t="s">
        <v>35</v>
      </c>
      <c s="23" t="s">
        <v>328</v>
      </c>
      <c s="23" t="s">
        <v>419</v>
      </c>
      <c s="19" t="s">
        <v>37</v>
      </c>
      <c s="24" t="s">
        <v>420</v>
      </c>
      <c s="25" t="s">
        <v>182</v>
      </c>
      <c s="26">
        <v>25</v>
      </c>
      <c s="26">
        <v>0</v>
      </c>
      <c s="26">
        <f>ROUND(ROUND(H154,2)*ROUND(G154,2),2)</f>
      </c>
      <c r="O154">
        <f>(I154*21)/100</f>
      </c>
      <c t="s">
        <v>12</v>
      </c>
    </row>
    <row r="155" spans="1:5" ht="12.75">
      <c r="A155" s="27" t="s">
        <v>40</v>
      </c>
      <c r="E155" s="28" t="s">
        <v>492</v>
      </c>
    </row>
    <row r="156" spans="1:5" ht="12.75">
      <c r="A156" s="29" t="s">
        <v>42</v>
      </c>
      <c r="E156" s="30" t="s">
        <v>493</v>
      </c>
    </row>
    <row r="157" spans="1:5" ht="25.5">
      <c r="A157" t="s">
        <v>43</v>
      </c>
      <c r="E157" s="28" t="s">
        <v>422</v>
      </c>
    </row>
    <row r="158" spans="1:16" ht="12.75">
      <c r="A158" s="19" t="s">
        <v>35</v>
      </c>
      <c s="23" t="s">
        <v>333</v>
      </c>
      <c s="23" t="s">
        <v>424</v>
      </c>
      <c s="19" t="s">
        <v>37</v>
      </c>
      <c s="24" t="s">
        <v>425</v>
      </c>
      <c s="25" t="s">
        <v>182</v>
      </c>
      <c s="26">
        <v>37</v>
      </c>
      <c s="26">
        <v>0</v>
      </c>
      <c s="26">
        <f>ROUND(ROUND(H158,2)*ROUND(G158,2),2)</f>
      </c>
      <c r="O158">
        <f>(I158*21)/100</f>
      </c>
      <c t="s">
        <v>12</v>
      </c>
    </row>
    <row r="159" spans="1:5" ht="12.75">
      <c r="A159" s="27" t="s">
        <v>40</v>
      </c>
      <c r="E159" s="28" t="s">
        <v>492</v>
      </c>
    </row>
    <row r="160" spans="1:5" ht="12.75">
      <c r="A160" s="29" t="s">
        <v>42</v>
      </c>
      <c r="E160" s="30" t="s">
        <v>458</v>
      </c>
    </row>
    <row r="161" spans="1:5" ht="38.25">
      <c r="A161" t="s">
        <v>43</v>
      </c>
      <c r="E161" s="28" t="s">
        <v>427</v>
      </c>
    </row>
    <row r="162" spans="1:16" ht="12.75">
      <c r="A162" s="19" t="s">
        <v>35</v>
      </c>
      <c s="23" t="s">
        <v>337</v>
      </c>
      <c s="23" t="s">
        <v>429</v>
      </c>
      <c s="19" t="s">
        <v>37</v>
      </c>
      <c s="24" t="s">
        <v>430</v>
      </c>
      <c s="25" t="s">
        <v>90</v>
      </c>
      <c s="26">
        <v>736.6</v>
      </c>
      <c s="26">
        <v>0</v>
      </c>
      <c s="26">
        <f>ROUND(ROUND(H162,2)*ROUND(G162,2),2)</f>
      </c>
      <c r="O162">
        <f>(I162*21)/100</f>
      </c>
      <c t="s">
        <v>12</v>
      </c>
    </row>
    <row r="163" spans="1:5" ht="12.75">
      <c r="A163" s="27" t="s">
        <v>40</v>
      </c>
      <c r="E163" s="28" t="s">
        <v>494</v>
      </c>
    </row>
    <row r="164" spans="1:5" ht="25.5">
      <c r="A164" s="29" t="s">
        <v>42</v>
      </c>
      <c r="E164" s="30" t="s">
        <v>495</v>
      </c>
    </row>
    <row r="165" spans="1:5" ht="25.5">
      <c r="A165" t="s">
        <v>43</v>
      </c>
      <c r="E165" s="28" t="s">
        <v>433</v>
      </c>
    </row>
    <row r="166" spans="1:16" ht="12.75">
      <c r="A166" s="19" t="s">
        <v>35</v>
      </c>
      <c s="23" t="s">
        <v>342</v>
      </c>
      <c s="23" t="s">
        <v>435</v>
      </c>
      <c s="19" t="s">
        <v>64</v>
      </c>
      <c s="24" t="s">
        <v>436</v>
      </c>
      <c s="25" t="s">
        <v>120</v>
      </c>
      <c s="26">
        <v>2.5</v>
      </c>
      <c s="26">
        <v>0</v>
      </c>
      <c s="26">
        <f>ROUND(ROUND(H166,2)*ROUND(G166,2),2)</f>
      </c>
      <c r="O166">
        <f>(I166*21)/100</f>
      </c>
      <c t="s">
        <v>12</v>
      </c>
    </row>
    <row r="167" spans="1:5" ht="38.25">
      <c r="A167" s="27" t="s">
        <v>40</v>
      </c>
      <c r="E167" s="28" t="s">
        <v>496</v>
      </c>
    </row>
    <row r="168" spans="1:5" ht="12.75">
      <c r="A168" s="29" t="s">
        <v>42</v>
      </c>
      <c r="E168" s="30" t="s">
        <v>497</v>
      </c>
    </row>
    <row r="169" spans="1:5" ht="89.25">
      <c r="A169" t="s">
        <v>43</v>
      </c>
      <c r="E169" s="28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0+O8+O21+O34+O67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498</v>
      </c>
      <c s="31">
        <f>0+I8+I21+I34+I67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498</v>
      </c>
      <c s="5"/>
      <c s="14" t="s">
        <v>499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68.18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500</v>
      </c>
    </row>
    <row r="11" spans="1:5" ht="25.5">
      <c r="A11" s="29" t="s">
        <v>42</v>
      </c>
      <c r="E11" s="30" t="s">
        <v>501</v>
      </c>
    </row>
    <row r="12" spans="1:5" ht="140.25">
      <c r="A12" t="s">
        <v>43</v>
      </c>
      <c r="E12" s="28" t="s">
        <v>162</v>
      </c>
    </row>
    <row r="13" spans="1:16" ht="25.5">
      <c r="A13" s="19" t="s">
        <v>35</v>
      </c>
      <c s="23" t="s">
        <v>12</v>
      </c>
      <c s="23" t="s">
        <v>163</v>
      </c>
      <c s="19" t="s">
        <v>64</v>
      </c>
      <c s="24" t="s">
        <v>164</v>
      </c>
      <c s="25" t="s">
        <v>159</v>
      </c>
      <c s="26">
        <v>23.41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165</v>
      </c>
    </row>
    <row r="15" spans="1:5" ht="12.75">
      <c r="A15" s="29" t="s">
        <v>42</v>
      </c>
      <c r="E15" s="30" t="s">
        <v>502</v>
      </c>
    </row>
    <row r="16" spans="1:5" ht="12.75">
      <c r="A16" t="s">
        <v>43</v>
      </c>
      <c r="E16" s="28" t="s">
        <v>37</v>
      </c>
    </row>
    <row r="17" spans="1:16" ht="25.5">
      <c r="A17" s="19" t="s">
        <v>35</v>
      </c>
      <c s="23" t="s">
        <v>21</v>
      </c>
      <c s="23" t="s">
        <v>167</v>
      </c>
      <c s="19" t="s">
        <v>37</v>
      </c>
      <c s="24" t="s">
        <v>168</v>
      </c>
      <c s="25" t="s">
        <v>159</v>
      </c>
      <c s="26">
        <v>3.13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169</v>
      </c>
    </row>
    <row r="19" spans="1:5" ht="25.5">
      <c r="A19" s="29" t="s">
        <v>42</v>
      </c>
      <c r="E19" s="30" t="s">
        <v>503</v>
      </c>
    </row>
    <row r="20" spans="1:5" ht="140.25">
      <c r="A20" t="s">
        <v>43</v>
      </c>
      <c r="E20" s="28" t="s">
        <v>162</v>
      </c>
    </row>
    <row r="21" spans="1:18" ht="12.75" customHeight="1">
      <c r="A21" s="5" t="s">
        <v>33</v>
      </c>
      <c s="5"/>
      <c s="34" t="s">
        <v>18</v>
      </c>
      <c s="5"/>
      <c s="21" t="s">
        <v>87</v>
      </c>
      <c s="5"/>
      <c s="5"/>
      <c s="5"/>
      <c s="35">
        <f>0+Q21</f>
      </c>
      <c r="O21">
        <f>0+R21</f>
      </c>
      <c r="Q21">
        <f>0+I22+I26+I30</f>
      </c>
      <c>
        <f>0+O22+O26+O30</f>
      </c>
    </row>
    <row r="22" spans="1:16" ht="12.75">
      <c r="A22" s="19" t="s">
        <v>35</v>
      </c>
      <c s="23" t="s">
        <v>23</v>
      </c>
      <c s="23" t="s">
        <v>176</v>
      </c>
      <c s="19" t="s">
        <v>37</v>
      </c>
      <c s="24" t="s">
        <v>177</v>
      </c>
      <c s="25" t="s">
        <v>120</v>
      </c>
      <c s="26">
        <v>16.26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380</v>
      </c>
    </row>
    <row r="24" spans="1:5" ht="12.75">
      <c r="A24" s="29" t="s">
        <v>42</v>
      </c>
      <c r="E24" s="30" t="s">
        <v>504</v>
      </c>
    </row>
    <row r="25" spans="1:5" ht="63.75">
      <c r="A25" t="s">
        <v>43</v>
      </c>
      <c r="E25" s="28" t="s">
        <v>175</v>
      </c>
    </row>
    <row r="26" spans="1:16" ht="12.75">
      <c r="A26" s="19" t="s">
        <v>35</v>
      </c>
      <c s="23" t="s">
        <v>25</v>
      </c>
      <c s="23" t="s">
        <v>185</v>
      </c>
      <c s="19" t="s">
        <v>37</v>
      </c>
      <c s="24" t="s">
        <v>187</v>
      </c>
      <c s="25" t="s">
        <v>120</v>
      </c>
      <c s="26">
        <v>42.61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205</v>
      </c>
    </row>
    <row r="28" spans="1:5" ht="12.75">
      <c r="A28" s="29" t="s">
        <v>42</v>
      </c>
      <c r="E28" s="30" t="s">
        <v>505</v>
      </c>
    </row>
    <row r="29" spans="1:5" ht="369.75">
      <c r="A29" t="s">
        <v>43</v>
      </c>
      <c r="E29" s="28" t="s">
        <v>190</v>
      </c>
    </row>
    <row r="30" spans="1:16" ht="12.75">
      <c r="A30" s="19" t="s">
        <v>35</v>
      </c>
      <c s="23" t="s">
        <v>27</v>
      </c>
      <c s="23" t="s">
        <v>221</v>
      </c>
      <c s="19" t="s">
        <v>37</v>
      </c>
      <c s="24" t="s">
        <v>222</v>
      </c>
      <c s="25" t="s">
        <v>90</v>
      </c>
      <c s="26">
        <v>157.8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506</v>
      </c>
    </row>
    <row r="33" spans="1:5" ht="25.5">
      <c r="A33" t="s">
        <v>43</v>
      </c>
      <c r="E33" s="28" t="s">
        <v>225</v>
      </c>
    </row>
    <row r="34" spans="1:18" ht="12.75" customHeight="1">
      <c r="A34" s="5" t="s">
        <v>33</v>
      </c>
      <c s="5"/>
      <c s="34" t="s">
        <v>25</v>
      </c>
      <c s="5"/>
      <c s="21" t="s">
        <v>267</v>
      </c>
      <c s="5"/>
      <c s="5"/>
      <c s="5"/>
      <c s="35">
        <f>0+Q34</f>
      </c>
      <c r="O34">
        <f>0+R34</f>
      </c>
      <c r="Q34">
        <f>0+I35+I39+I43+I47+I51+I55+I59+I63</f>
      </c>
      <c>
        <f>0+O35+O39+O43+O47+O51+O55+O59+O63</f>
      </c>
    </row>
    <row r="35" spans="1:16" ht="12.75">
      <c r="A35" s="19" t="s">
        <v>35</v>
      </c>
      <c s="23" t="s">
        <v>62</v>
      </c>
      <c s="23" t="s">
        <v>507</v>
      </c>
      <c s="19" t="s">
        <v>37</v>
      </c>
      <c s="24" t="s">
        <v>508</v>
      </c>
      <c s="25" t="s">
        <v>90</v>
      </c>
      <c s="26">
        <v>38.4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12.75">
      <c r="A36" s="27" t="s">
        <v>40</v>
      </c>
      <c r="E36" s="28" t="s">
        <v>509</v>
      </c>
    </row>
    <row r="37" spans="1:5" ht="12.75">
      <c r="A37" s="29" t="s">
        <v>42</v>
      </c>
      <c r="E37" s="30" t="s">
        <v>510</v>
      </c>
    </row>
    <row r="38" spans="1:5" ht="127.5">
      <c r="A38" t="s">
        <v>43</v>
      </c>
      <c r="E38" s="28" t="s">
        <v>511</v>
      </c>
    </row>
    <row r="39" spans="1:16" ht="12.75">
      <c r="A39" s="19" t="s">
        <v>35</v>
      </c>
      <c s="23" t="s">
        <v>67</v>
      </c>
      <c s="23" t="s">
        <v>269</v>
      </c>
      <c s="19" t="s">
        <v>37</v>
      </c>
      <c s="24" t="s">
        <v>270</v>
      </c>
      <c s="25" t="s">
        <v>90</v>
      </c>
      <c s="26">
        <v>38.4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512</v>
      </c>
    </row>
    <row r="41" spans="1:5" ht="12.75">
      <c r="A41" s="29" t="s">
        <v>42</v>
      </c>
      <c r="E41" s="30" t="s">
        <v>510</v>
      </c>
    </row>
    <row r="42" spans="1:5" ht="51">
      <c r="A42" t="s">
        <v>43</v>
      </c>
      <c r="E42" s="28" t="s">
        <v>273</v>
      </c>
    </row>
    <row r="43" spans="1:16" ht="12.75">
      <c r="A43" s="19" t="s">
        <v>35</v>
      </c>
      <c s="23" t="s">
        <v>30</v>
      </c>
      <c s="23" t="s">
        <v>513</v>
      </c>
      <c s="19" t="s">
        <v>37</v>
      </c>
      <c s="24" t="s">
        <v>514</v>
      </c>
      <c s="25" t="s">
        <v>90</v>
      </c>
      <c s="26">
        <v>238.8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12.75">
      <c r="A44" s="27" t="s">
        <v>40</v>
      </c>
      <c r="E44" s="28" t="s">
        <v>515</v>
      </c>
    </row>
    <row r="45" spans="1:5" ht="12.75">
      <c r="A45" s="29" t="s">
        <v>42</v>
      </c>
      <c r="E45" s="30" t="s">
        <v>516</v>
      </c>
    </row>
    <row r="46" spans="1:5" ht="51">
      <c r="A46" t="s">
        <v>43</v>
      </c>
      <c r="E46" s="28" t="s">
        <v>295</v>
      </c>
    </row>
    <row r="47" spans="1:16" ht="12.75">
      <c r="A47" s="19" t="s">
        <v>35</v>
      </c>
      <c s="23" t="s">
        <v>32</v>
      </c>
      <c s="23" t="s">
        <v>517</v>
      </c>
      <c s="19" t="s">
        <v>37</v>
      </c>
      <c s="24" t="s">
        <v>518</v>
      </c>
      <c s="25" t="s">
        <v>90</v>
      </c>
      <c s="26">
        <v>119.4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519</v>
      </c>
    </row>
    <row r="49" spans="1:5" ht="12.75">
      <c r="A49" s="29" t="s">
        <v>42</v>
      </c>
      <c r="E49" s="30" t="s">
        <v>520</v>
      </c>
    </row>
    <row r="50" spans="1:5" ht="140.25">
      <c r="A50" t="s">
        <v>43</v>
      </c>
      <c r="E50" s="28" t="s">
        <v>314</v>
      </c>
    </row>
    <row r="51" spans="1:16" ht="12.75">
      <c r="A51" s="19" t="s">
        <v>35</v>
      </c>
      <c s="23" t="s">
        <v>117</v>
      </c>
      <c s="23" t="s">
        <v>521</v>
      </c>
      <c s="19" t="s">
        <v>37</v>
      </c>
      <c s="24" t="s">
        <v>522</v>
      </c>
      <c s="25" t="s">
        <v>90</v>
      </c>
      <c s="26">
        <v>119.4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12.75">
      <c r="A52" s="27" t="s">
        <v>40</v>
      </c>
      <c r="E52" s="28" t="s">
        <v>523</v>
      </c>
    </row>
    <row r="53" spans="1:5" ht="12.75">
      <c r="A53" s="29" t="s">
        <v>42</v>
      </c>
      <c r="E53" s="30" t="s">
        <v>520</v>
      </c>
    </row>
    <row r="54" spans="1:5" ht="140.25">
      <c r="A54" t="s">
        <v>43</v>
      </c>
      <c r="E54" s="28" t="s">
        <v>314</v>
      </c>
    </row>
    <row r="55" spans="1:16" ht="12.75">
      <c r="A55" s="19" t="s">
        <v>35</v>
      </c>
      <c s="23" t="s">
        <v>123</v>
      </c>
      <c s="23" t="s">
        <v>524</v>
      </c>
      <c s="19" t="s">
        <v>37</v>
      </c>
      <c s="24" t="s">
        <v>525</v>
      </c>
      <c s="25" t="s">
        <v>120</v>
      </c>
      <c s="26">
        <v>17.91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526</v>
      </c>
    </row>
    <row r="57" spans="1:5" ht="12.75">
      <c r="A57" s="29" t="s">
        <v>42</v>
      </c>
      <c r="E57" s="30" t="s">
        <v>527</v>
      </c>
    </row>
    <row r="58" spans="1:5" ht="140.25">
      <c r="A58" t="s">
        <v>43</v>
      </c>
      <c r="E58" s="28" t="s">
        <v>314</v>
      </c>
    </row>
    <row r="59" spans="1:16" ht="12.75">
      <c r="A59" s="19" t="s">
        <v>35</v>
      </c>
      <c s="23" t="s">
        <v>129</v>
      </c>
      <c s="23" t="s">
        <v>528</v>
      </c>
      <c s="19" t="s">
        <v>64</v>
      </c>
      <c s="24" t="s">
        <v>529</v>
      </c>
      <c s="25" t="s">
        <v>90</v>
      </c>
      <c s="26">
        <v>24.5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25.5">
      <c r="A60" s="27" t="s">
        <v>40</v>
      </c>
      <c r="E60" s="28" t="s">
        <v>530</v>
      </c>
    </row>
    <row r="61" spans="1:5" ht="12.75">
      <c r="A61" s="29" t="s">
        <v>42</v>
      </c>
      <c r="E61" s="30" t="s">
        <v>531</v>
      </c>
    </row>
    <row r="62" spans="1:5" ht="153">
      <c r="A62" t="s">
        <v>43</v>
      </c>
      <c r="E62" s="28" t="s">
        <v>532</v>
      </c>
    </row>
    <row r="63" spans="1:16" ht="12.75">
      <c r="A63" s="19" t="s">
        <v>35</v>
      </c>
      <c s="23" t="s">
        <v>135</v>
      </c>
      <c s="23" t="s">
        <v>533</v>
      </c>
      <c s="19" t="s">
        <v>64</v>
      </c>
      <c s="24" t="s">
        <v>534</v>
      </c>
      <c s="25" t="s">
        <v>90</v>
      </c>
      <c s="26">
        <v>13.9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25.5">
      <c r="A64" s="27" t="s">
        <v>40</v>
      </c>
      <c r="E64" s="28" t="s">
        <v>535</v>
      </c>
    </row>
    <row r="65" spans="1:5" ht="12.75">
      <c r="A65" s="29" t="s">
        <v>42</v>
      </c>
      <c r="E65" s="30" t="s">
        <v>536</v>
      </c>
    </row>
    <row r="66" spans="1:5" ht="153">
      <c r="A66" t="s">
        <v>43</v>
      </c>
      <c r="E66" s="28" t="s">
        <v>532</v>
      </c>
    </row>
    <row r="67" spans="1:18" ht="12.75" customHeight="1">
      <c r="A67" s="5" t="s">
        <v>33</v>
      </c>
      <c s="5"/>
      <c s="34" t="s">
        <v>30</v>
      </c>
      <c s="5"/>
      <c s="21" t="s">
        <v>370</v>
      </c>
      <c s="5"/>
      <c s="5"/>
      <c s="5"/>
      <c s="35">
        <f>0+Q67</f>
      </c>
      <c r="O67">
        <f>0+R67</f>
      </c>
      <c r="Q67">
        <f>0+I68+I72+I76</f>
      </c>
      <c>
        <f>0+O68+O72+O76</f>
      </c>
    </row>
    <row r="68" spans="1:16" ht="12.75">
      <c r="A68" s="19" t="s">
        <v>35</v>
      </c>
      <c s="23" t="s">
        <v>141</v>
      </c>
      <c s="23" t="s">
        <v>537</v>
      </c>
      <c s="19" t="s">
        <v>37</v>
      </c>
      <c s="24" t="s">
        <v>538</v>
      </c>
      <c s="25" t="s">
        <v>182</v>
      </c>
      <c s="26">
        <v>85.4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12.75">
      <c r="A69" s="27" t="s">
        <v>40</v>
      </c>
      <c r="E69" s="28" t="s">
        <v>539</v>
      </c>
    </row>
    <row r="70" spans="1:5" ht="25.5">
      <c r="A70" s="29" t="s">
        <v>42</v>
      </c>
      <c r="E70" s="30" t="s">
        <v>540</v>
      </c>
    </row>
    <row r="71" spans="1:5" ht="51">
      <c r="A71" t="s">
        <v>43</v>
      </c>
      <c r="E71" s="28" t="s">
        <v>488</v>
      </c>
    </row>
    <row r="72" spans="1:16" ht="12.75">
      <c r="A72" s="19" t="s">
        <v>35</v>
      </c>
      <c s="23" t="s">
        <v>146</v>
      </c>
      <c s="23" t="s">
        <v>419</v>
      </c>
      <c s="19" t="s">
        <v>37</v>
      </c>
      <c s="24" t="s">
        <v>420</v>
      </c>
      <c s="25" t="s">
        <v>182</v>
      </c>
      <c s="26">
        <v>18.3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12.75">
      <c r="A73" s="27" t="s">
        <v>40</v>
      </c>
      <c r="E73" s="28" t="s">
        <v>37</v>
      </c>
    </row>
    <row r="74" spans="1:5" ht="12.75">
      <c r="A74" s="29" t="s">
        <v>42</v>
      </c>
      <c r="E74" s="30" t="s">
        <v>541</v>
      </c>
    </row>
    <row r="75" spans="1:5" ht="25.5">
      <c r="A75" t="s">
        <v>43</v>
      </c>
      <c r="E75" s="28" t="s">
        <v>422</v>
      </c>
    </row>
    <row r="76" spans="1:16" ht="12.75">
      <c r="A76" s="19" t="s">
        <v>35</v>
      </c>
      <c s="23" t="s">
        <v>151</v>
      </c>
      <c s="23" t="s">
        <v>435</v>
      </c>
      <c s="19" t="s">
        <v>64</v>
      </c>
      <c s="24" t="s">
        <v>436</v>
      </c>
      <c s="25" t="s">
        <v>120</v>
      </c>
      <c s="26">
        <v>1.25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38.25">
      <c r="A77" s="27" t="s">
        <v>40</v>
      </c>
      <c r="E77" s="28" t="s">
        <v>542</v>
      </c>
    </row>
    <row r="78" spans="1:5" ht="12.75">
      <c r="A78" s="29" t="s">
        <v>42</v>
      </c>
      <c r="E78" s="30" t="s">
        <v>543</v>
      </c>
    </row>
    <row r="79" spans="1:5" ht="89.25">
      <c r="A79" t="s">
        <v>43</v>
      </c>
      <c r="E79" s="28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0+O8+O21+O106+O159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544</v>
      </c>
      <c s="31">
        <f>0+I8+I21+I106+I159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544</v>
      </c>
      <c s="5"/>
      <c s="14" t="s">
        <v>545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18</v>
      </c>
      <c s="23" t="s">
        <v>442</v>
      </c>
      <c s="19" t="s">
        <v>37</v>
      </c>
      <c s="24" t="s">
        <v>443</v>
      </c>
      <c s="25" t="s">
        <v>120</v>
      </c>
      <c s="26">
        <v>51.15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444</v>
      </c>
    </row>
    <row r="11" spans="1:5" ht="12.75">
      <c r="A11" s="29" t="s">
        <v>42</v>
      </c>
      <c r="E11" s="30" t="s">
        <v>546</v>
      </c>
    </row>
    <row r="12" spans="1:5" ht="25.5">
      <c r="A12" t="s">
        <v>43</v>
      </c>
      <c r="E12" s="28" t="s">
        <v>445</v>
      </c>
    </row>
    <row r="13" spans="1:16" ht="25.5">
      <c r="A13" s="19" t="s">
        <v>35</v>
      </c>
      <c s="23" t="s">
        <v>12</v>
      </c>
      <c s="23" t="s">
        <v>157</v>
      </c>
      <c s="19" t="s">
        <v>37</v>
      </c>
      <c s="24" t="s">
        <v>158</v>
      </c>
      <c s="25" t="s">
        <v>159</v>
      </c>
      <c s="26">
        <v>37.01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500</v>
      </c>
    </row>
    <row r="15" spans="1:5" ht="25.5">
      <c r="A15" s="29" t="s">
        <v>42</v>
      </c>
      <c r="E15" s="30" t="s">
        <v>547</v>
      </c>
    </row>
    <row r="16" spans="1:5" ht="140.25">
      <c r="A16" t="s">
        <v>43</v>
      </c>
      <c r="E16" s="28" t="s">
        <v>162</v>
      </c>
    </row>
    <row r="17" spans="1:16" ht="25.5">
      <c r="A17" s="19" t="s">
        <v>35</v>
      </c>
      <c s="23" t="s">
        <v>21</v>
      </c>
      <c s="23" t="s">
        <v>167</v>
      </c>
      <c s="19" t="s">
        <v>37</v>
      </c>
      <c s="24" t="s">
        <v>168</v>
      </c>
      <c s="25" t="s">
        <v>159</v>
      </c>
      <c s="26">
        <v>72.93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169</v>
      </c>
    </row>
    <row r="19" spans="1:5" ht="25.5">
      <c r="A19" s="29" t="s">
        <v>42</v>
      </c>
      <c r="E19" s="30" t="s">
        <v>548</v>
      </c>
    </row>
    <row r="20" spans="1:5" ht="140.25">
      <c r="A20" t="s">
        <v>43</v>
      </c>
      <c r="E20" s="28" t="s">
        <v>162</v>
      </c>
    </row>
    <row r="21" spans="1:18" ht="12.75" customHeight="1">
      <c r="A21" s="5" t="s">
        <v>33</v>
      </c>
      <c s="5"/>
      <c s="34" t="s">
        <v>18</v>
      </c>
      <c s="5"/>
      <c s="21" t="s">
        <v>87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</f>
      </c>
      <c>
        <f>0+O22+O26+O30+O34+O38+O42+O46+O50+O54+O58+O62+O66+O70+O74+O78+O82+O86+O90+O94+O98+O102</f>
      </c>
    </row>
    <row r="22" spans="1:16" ht="12.75">
      <c r="A22" s="19" t="s">
        <v>35</v>
      </c>
      <c s="23" t="s">
        <v>23</v>
      </c>
      <c s="23" t="s">
        <v>549</v>
      </c>
      <c s="19" t="s">
        <v>37</v>
      </c>
      <c s="24" t="s">
        <v>550</v>
      </c>
      <c s="25" t="s">
        <v>120</v>
      </c>
      <c s="26">
        <v>4.1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25.5">
      <c r="A23" s="27" t="s">
        <v>40</v>
      </c>
      <c r="E23" s="28" t="s">
        <v>205</v>
      </c>
    </row>
    <row r="24" spans="1:5" ht="12.75">
      <c r="A24" s="29" t="s">
        <v>42</v>
      </c>
      <c r="E24" s="30" t="s">
        <v>551</v>
      </c>
    </row>
    <row r="25" spans="1:5" ht="63.75">
      <c r="A25" t="s">
        <v>43</v>
      </c>
      <c r="E25" s="28" t="s">
        <v>175</v>
      </c>
    </row>
    <row r="26" spans="1:16" ht="12.75">
      <c r="A26" s="19" t="s">
        <v>35</v>
      </c>
      <c s="23" t="s">
        <v>25</v>
      </c>
      <c s="23" t="s">
        <v>552</v>
      </c>
      <c s="19" t="s">
        <v>37</v>
      </c>
      <c s="24" t="s">
        <v>553</v>
      </c>
      <c s="25" t="s">
        <v>120</v>
      </c>
      <c s="26">
        <v>3.24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38.25">
      <c r="A27" s="27" t="s">
        <v>40</v>
      </c>
      <c r="E27" s="28" t="s">
        <v>554</v>
      </c>
    </row>
    <row r="28" spans="1:5" ht="12.75">
      <c r="A28" s="29" t="s">
        <v>42</v>
      </c>
      <c r="E28" s="30" t="s">
        <v>555</v>
      </c>
    </row>
    <row r="29" spans="1:5" ht="63.75">
      <c r="A29" t="s">
        <v>43</v>
      </c>
      <c r="E29" s="28" t="s">
        <v>175</v>
      </c>
    </row>
    <row r="30" spans="1:16" ht="12.75">
      <c r="A30" s="19" t="s">
        <v>35</v>
      </c>
      <c s="23" t="s">
        <v>27</v>
      </c>
      <c s="23" t="s">
        <v>552</v>
      </c>
      <c s="19" t="s">
        <v>191</v>
      </c>
      <c s="24" t="s">
        <v>553</v>
      </c>
      <c s="25" t="s">
        <v>120</v>
      </c>
      <c s="26">
        <v>7.65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38.25">
      <c r="A31" s="27" t="s">
        <v>40</v>
      </c>
      <c r="E31" s="28" t="s">
        <v>556</v>
      </c>
    </row>
    <row r="32" spans="1:5" ht="12.75">
      <c r="A32" s="29" t="s">
        <v>42</v>
      </c>
      <c r="E32" s="30" t="s">
        <v>557</v>
      </c>
    </row>
    <row r="33" spans="1:5" ht="63.75">
      <c r="A33" t="s">
        <v>43</v>
      </c>
      <c r="E33" s="28" t="s">
        <v>175</v>
      </c>
    </row>
    <row r="34" spans="1:16" ht="25.5">
      <c r="A34" s="19" t="s">
        <v>35</v>
      </c>
      <c s="23" t="s">
        <v>62</v>
      </c>
      <c s="23" t="s">
        <v>451</v>
      </c>
      <c s="19" t="s">
        <v>37</v>
      </c>
      <c s="24" t="s">
        <v>452</v>
      </c>
      <c s="25" t="s">
        <v>182</v>
      </c>
      <c s="26">
        <v>162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558</v>
      </c>
    </row>
    <row r="36" spans="1:5" ht="12.75">
      <c r="A36" s="29" t="s">
        <v>42</v>
      </c>
      <c r="E36" s="30" t="s">
        <v>559</v>
      </c>
    </row>
    <row r="37" spans="1:5" ht="63.75">
      <c r="A37" t="s">
        <v>43</v>
      </c>
      <c r="E37" s="28" t="s">
        <v>175</v>
      </c>
    </row>
    <row r="38" spans="1:16" ht="12.75">
      <c r="A38" s="19" t="s">
        <v>35</v>
      </c>
      <c s="23" t="s">
        <v>67</v>
      </c>
      <c s="23" t="s">
        <v>185</v>
      </c>
      <c s="19" t="s">
        <v>37</v>
      </c>
      <c s="24" t="s">
        <v>187</v>
      </c>
      <c s="25" t="s">
        <v>120</v>
      </c>
      <c s="26">
        <v>23.13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38.25">
      <c r="A39" s="27" t="s">
        <v>40</v>
      </c>
      <c r="E39" s="28" t="s">
        <v>560</v>
      </c>
    </row>
    <row r="40" spans="1:5" ht="12.75">
      <c r="A40" s="29" t="s">
        <v>42</v>
      </c>
      <c r="E40" s="30" t="s">
        <v>561</v>
      </c>
    </row>
    <row r="41" spans="1:5" ht="369.75">
      <c r="A41" t="s">
        <v>43</v>
      </c>
      <c r="E41" s="28" t="s">
        <v>190</v>
      </c>
    </row>
    <row r="42" spans="1:16" ht="12.75">
      <c r="A42" s="19" t="s">
        <v>35</v>
      </c>
      <c s="23" t="s">
        <v>30</v>
      </c>
      <c s="23" t="s">
        <v>562</v>
      </c>
      <c s="19" t="s">
        <v>64</v>
      </c>
      <c s="24" t="s">
        <v>563</v>
      </c>
      <c s="25" t="s">
        <v>120</v>
      </c>
      <c s="26">
        <v>90.75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209</v>
      </c>
    </row>
    <row r="44" spans="1:5" ht="12.75">
      <c r="A44" s="29" t="s">
        <v>42</v>
      </c>
      <c r="E44" s="30" t="s">
        <v>564</v>
      </c>
    </row>
    <row r="45" spans="1:5" ht="267.75">
      <c r="A45" t="s">
        <v>43</v>
      </c>
      <c r="E45" s="28" t="s">
        <v>211</v>
      </c>
    </row>
    <row r="46" spans="1:16" ht="12.75">
      <c r="A46" s="19" t="s">
        <v>35</v>
      </c>
      <c s="23" t="s">
        <v>32</v>
      </c>
      <c s="23" t="s">
        <v>217</v>
      </c>
      <c s="19" t="s">
        <v>37</v>
      </c>
      <c s="24" t="s">
        <v>218</v>
      </c>
      <c s="25" t="s">
        <v>90</v>
      </c>
      <c s="26">
        <v>600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51">
      <c r="A47" s="27" t="s">
        <v>40</v>
      </c>
      <c r="E47" s="28" t="s">
        <v>565</v>
      </c>
    </row>
    <row r="48" spans="1:5" ht="12.75">
      <c r="A48" s="29" t="s">
        <v>42</v>
      </c>
      <c r="E48" s="30" t="s">
        <v>37</v>
      </c>
    </row>
    <row r="49" spans="1:5" ht="38.25">
      <c r="A49" t="s">
        <v>43</v>
      </c>
      <c r="E49" s="28" t="s">
        <v>220</v>
      </c>
    </row>
    <row r="50" spans="1:16" ht="12.75">
      <c r="A50" s="19" t="s">
        <v>35</v>
      </c>
      <c s="23" t="s">
        <v>117</v>
      </c>
      <c s="23" t="s">
        <v>221</v>
      </c>
      <c s="19" t="s">
        <v>37</v>
      </c>
      <c s="24" t="s">
        <v>222</v>
      </c>
      <c s="25" t="s">
        <v>90</v>
      </c>
      <c s="26">
        <v>436.8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37</v>
      </c>
    </row>
    <row r="52" spans="1:5" ht="12.75">
      <c r="A52" s="29" t="s">
        <v>42</v>
      </c>
      <c r="E52" s="30" t="s">
        <v>566</v>
      </c>
    </row>
    <row r="53" spans="1:5" ht="25.5">
      <c r="A53" t="s">
        <v>43</v>
      </c>
      <c r="E53" s="28" t="s">
        <v>225</v>
      </c>
    </row>
    <row r="54" spans="1:16" ht="12.75">
      <c r="A54" s="19" t="s">
        <v>35</v>
      </c>
      <c s="23" t="s">
        <v>123</v>
      </c>
      <c s="23" t="s">
        <v>228</v>
      </c>
      <c s="19" t="s">
        <v>37</v>
      </c>
      <c s="24" t="s">
        <v>229</v>
      </c>
      <c s="25" t="s">
        <v>90</v>
      </c>
      <c s="26">
        <v>341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230</v>
      </c>
    </row>
    <row r="56" spans="1:5" ht="12.75">
      <c r="A56" s="29" t="s">
        <v>42</v>
      </c>
      <c r="E56" s="30" t="s">
        <v>567</v>
      </c>
    </row>
    <row r="57" spans="1:5" ht="38.25">
      <c r="A57" t="s">
        <v>43</v>
      </c>
      <c r="E57" s="28" t="s">
        <v>231</v>
      </c>
    </row>
    <row r="58" spans="1:16" ht="12.75">
      <c r="A58" s="19" t="s">
        <v>35</v>
      </c>
      <c s="23" t="s">
        <v>129</v>
      </c>
      <c s="23" t="s">
        <v>233</v>
      </c>
      <c s="19" t="s">
        <v>37</v>
      </c>
      <c s="24" t="s">
        <v>234</v>
      </c>
      <c s="25" t="s">
        <v>90</v>
      </c>
      <c s="26">
        <v>124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230</v>
      </c>
    </row>
    <row r="60" spans="1:5" ht="12.75">
      <c r="A60" s="29" t="s">
        <v>42</v>
      </c>
      <c r="E60" s="30" t="s">
        <v>568</v>
      </c>
    </row>
    <row r="61" spans="1:5" ht="38.25">
      <c r="A61" t="s">
        <v>43</v>
      </c>
      <c r="E61" s="28" t="s">
        <v>236</v>
      </c>
    </row>
    <row r="62" spans="1:16" ht="12.75">
      <c r="A62" s="19" t="s">
        <v>35</v>
      </c>
      <c s="23" t="s">
        <v>135</v>
      </c>
      <c s="23" t="s">
        <v>238</v>
      </c>
      <c s="19" t="s">
        <v>64</v>
      </c>
      <c s="24" t="s">
        <v>239</v>
      </c>
      <c s="25" t="s">
        <v>90</v>
      </c>
      <c s="26">
        <v>600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63.75">
      <c r="A63" s="27" t="s">
        <v>40</v>
      </c>
      <c r="E63" s="28" t="s">
        <v>240</v>
      </c>
    </row>
    <row r="64" spans="1:5" ht="12.75">
      <c r="A64" s="29" t="s">
        <v>42</v>
      </c>
      <c r="E64" s="30" t="s">
        <v>569</v>
      </c>
    </row>
    <row r="65" spans="1:5" ht="25.5">
      <c r="A65" t="s">
        <v>43</v>
      </c>
      <c r="E65" s="28" t="s">
        <v>242</v>
      </c>
    </row>
    <row r="66" spans="1:16" ht="12.75">
      <c r="A66" s="19" t="s">
        <v>35</v>
      </c>
      <c s="23" t="s">
        <v>141</v>
      </c>
      <c s="23" t="s">
        <v>244</v>
      </c>
      <c s="19" t="s">
        <v>37</v>
      </c>
      <c s="24" t="s">
        <v>245</v>
      </c>
      <c s="25" t="s">
        <v>90</v>
      </c>
      <c s="26">
        <v>600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246</v>
      </c>
    </row>
    <row r="68" spans="1:5" ht="12.75">
      <c r="A68" s="29" t="s">
        <v>42</v>
      </c>
      <c r="E68" s="30" t="s">
        <v>37</v>
      </c>
    </row>
    <row r="69" spans="1:5" ht="25.5">
      <c r="A69" t="s">
        <v>43</v>
      </c>
      <c r="E69" s="28" t="s">
        <v>247</v>
      </c>
    </row>
    <row r="70" spans="1:16" ht="12.75">
      <c r="A70" s="19" t="s">
        <v>35</v>
      </c>
      <c s="23" t="s">
        <v>146</v>
      </c>
      <c s="23" t="s">
        <v>130</v>
      </c>
      <c s="19" t="s">
        <v>37</v>
      </c>
      <c s="24" t="s">
        <v>131</v>
      </c>
      <c s="25" t="s">
        <v>90</v>
      </c>
      <c s="26">
        <v>25.27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25.5">
      <c r="A71" s="27" t="s">
        <v>40</v>
      </c>
      <c r="E71" s="28" t="s">
        <v>570</v>
      </c>
    </row>
    <row r="72" spans="1:5" ht="38.25">
      <c r="A72" s="29" t="s">
        <v>42</v>
      </c>
      <c r="E72" s="30" t="s">
        <v>571</v>
      </c>
    </row>
    <row r="73" spans="1:5" ht="38.25">
      <c r="A73" t="s">
        <v>43</v>
      </c>
      <c r="E73" s="28" t="s">
        <v>134</v>
      </c>
    </row>
    <row r="74" spans="1:16" ht="12.75">
      <c r="A74" s="19" t="s">
        <v>35</v>
      </c>
      <c s="23" t="s">
        <v>151</v>
      </c>
      <c s="23" t="s">
        <v>572</v>
      </c>
      <c s="19" t="s">
        <v>37</v>
      </c>
      <c s="24" t="s">
        <v>573</v>
      </c>
      <c s="25" t="s">
        <v>90</v>
      </c>
      <c s="26">
        <v>25.27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574</v>
      </c>
    </row>
    <row r="76" spans="1:5" ht="12.75">
      <c r="A76" s="29" t="s">
        <v>42</v>
      </c>
      <c r="E76" s="30" t="s">
        <v>37</v>
      </c>
    </row>
    <row r="77" spans="1:5" ht="12.75">
      <c r="A77" t="s">
        <v>43</v>
      </c>
      <c r="E77" s="28" t="s">
        <v>575</v>
      </c>
    </row>
    <row r="78" spans="1:16" ht="12.75">
      <c r="A78" s="19" t="s">
        <v>35</v>
      </c>
      <c s="23" t="s">
        <v>232</v>
      </c>
      <c s="23" t="s">
        <v>576</v>
      </c>
      <c s="19" t="s">
        <v>37</v>
      </c>
      <c s="24" t="s">
        <v>577</v>
      </c>
      <c s="25" t="s">
        <v>90</v>
      </c>
      <c s="26">
        <v>132.6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76.5">
      <c r="A79" s="27" t="s">
        <v>40</v>
      </c>
      <c r="E79" s="28" t="s">
        <v>578</v>
      </c>
    </row>
    <row r="80" spans="1:5" ht="12.75">
      <c r="A80" s="29" t="s">
        <v>42</v>
      </c>
      <c r="E80" s="30" t="s">
        <v>579</v>
      </c>
    </row>
    <row r="81" spans="1:5" ht="38.25">
      <c r="A81" t="s">
        <v>43</v>
      </c>
      <c r="E81" s="28" t="s">
        <v>580</v>
      </c>
    </row>
    <row r="82" spans="1:16" ht="12.75">
      <c r="A82" s="19" t="s">
        <v>35</v>
      </c>
      <c s="23" t="s">
        <v>237</v>
      </c>
      <c s="23" t="s">
        <v>581</v>
      </c>
      <c s="19" t="s">
        <v>37</v>
      </c>
      <c s="24" t="s">
        <v>582</v>
      </c>
      <c s="25" t="s">
        <v>77</v>
      </c>
      <c s="26">
        <v>36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76.5">
      <c r="A83" s="27" t="s">
        <v>40</v>
      </c>
      <c r="E83" s="28" t="s">
        <v>583</v>
      </c>
    </row>
    <row r="84" spans="1:5" ht="12.75">
      <c r="A84" s="29" t="s">
        <v>42</v>
      </c>
      <c r="E84" s="30" t="s">
        <v>584</v>
      </c>
    </row>
    <row r="85" spans="1:5" ht="38.25">
      <c r="A85" t="s">
        <v>43</v>
      </c>
      <c r="E85" s="28" t="s">
        <v>585</v>
      </c>
    </row>
    <row r="86" spans="1:16" ht="12.75">
      <c r="A86" s="19" t="s">
        <v>35</v>
      </c>
      <c s="23" t="s">
        <v>243</v>
      </c>
      <c s="23" t="s">
        <v>586</v>
      </c>
      <c s="19" t="s">
        <v>186</v>
      </c>
      <c s="24" t="s">
        <v>587</v>
      </c>
      <c s="25" t="s">
        <v>77</v>
      </c>
      <c s="26">
        <v>15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114.75">
      <c r="A87" s="27" t="s">
        <v>40</v>
      </c>
      <c r="E87" s="28" t="s">
        <v>588</v>
      </c>
    </row>
    <row r="88" spans="1:5" ht="12.75">
      <c r="A88" s="29" t="s">
        <v>42</v>
      </c>
      <c r="E88" s="30" t="s">
        <v>589</v>
      </c>
    </row>
    <row r="89" spans="1:5" ht="76.5">
      <c r="A89" t="s">
        <v>43</v>
      </c>
      <c r="E89" s="28" t="s">
        <v>590</v>
      </c>
    </row>
    <row r="90" spans="1:16" ht="12.75">
      <c r="A90" s="19" t="s">
        <v>35</v>
      </c>
      <c s="23" t="s">
        <v>249</v>
      </c>
      <c s="23" t="s">
        <v>586</v>
      </c>
      <c s="19" t="s">
        <v>191</v>
      </c>
      <c s="24" t="s">
        <v>587</v>
      </c>
      <c s="25" t="s">
        <v>77</v>
      </c>
      <c s="26">
        <v>59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114.75">
      <c r="A91" s="27" t="s">
        <v>40</v>
      </c>
      <c r="E91" s="28" t="s">
        <v>591</v>
      </c>
    </row>
    <row r="92" spans="1:5" ht="12.75">
      <c r="A92" s="29" t="s">
        <v>42</v>
      </c>
      <c r="E92" s="30" t="s">
        <v>592</v>
      </c>
    </row>
    <row r="93" spans="1:5" ht="76.5">
      <c r="A93" t="s">
        <v>43</v>
      </c>
      <c r="E93" s="28" t="s">
        <v>590</v>
      </c>
    </row>
    <row r="94" spans="1:16" ht="25.5">
      <c r="A94" s="19" t="s">
        <v>35</v>
      </c>
      <c s="23" t="s">
        <v>255</v>
      </c>
      <c s="23" t="s">
        <v>593</v>
      </c>
      <c s="19" t="s">
        <v>37</v>
      </c>
      <c s="24" t="s">
        <v>594</v>
      </c>
      <c s="25" t="s">
        <v>77</v>
      </c>
      <c s="26">
        <v>7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91.25">
      <c r="A95" s="27" t="s">
        <v>40</v>
      </c>
      <c r="E95" s="28" t="s">
        <v>595</v>
      </c>
    </row>
    <row r="96" spans="1:5" ht="12.75">
      <c r="A96" s="29" t="s">
        <v>42</v>
      </c>
      <c r="E96" s="30" t="s">
        <v>37</v>
      </c>
    </row>
    <row r="97" spans="1:5" ht="114.75">
      <c r="A97" t="s">
        <v>43</v>
      </c>
      <c r="E97" s="28" t="s">
        <v>596</v>
      </c>
    </row>
    <row r="98" spans="1:16" ht="25.5">
      <c r="A98" s="19" t="s">
        <v>35</v>
      </c>
      <c s="23" t="s">
        <v>261</v>
      </c>
      <c s="23" t="s">
        <v>597</v>
      </c>
      <c s="19" t="s">
        <v>64</v>
      </c>
      <c s="24" t="s">
        <v>598</v>
      </c>
      <c s="25" t="s">
        <v>77</v>
      </c>
      <c s="26">
        <v>7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53">
      <c r="A99" s="27" t="s">
        <v>40</v>
      </c>
      <c r="E99" s="28" t="s">
        <v>599</v>
      </c>
    </row>
    <row r="100" spans="1:5" ht="12.75">
      <c r="A100" s="29" t="s">
        <v>42</v>
      </c>
      <c r="E100" s="30" t="s">
        <v>37</v>
      </c>
    </row>
    <row r="101" spans="1:5" ht="114.75">
      <c r="A101" t="s">
        <v>43</v>
      </c>
      <c r="E101" s="28" t="s">
        <v>596</v>
      </c>
    </row>
    <row r="102" spans="1:16" ht="12.75">
      <c r="A102" s="19" t="s">
        <v>35</v>
      </c>
      <c s="23" t="s">
        <v>268</v>
      </c>
      <c s="23" t="s">
        <v>147</v>
      </c>
      <c s="19" t="s">
        <v>37</v>
      </c>
      <c s="24" t="s">
        <v>148</v>
      </c>
      <c s="25" t="s">
        <v>120</v>
      </c>
      <c s="26">
        <v>10.02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51">
      <c r="A103" s="27" t="s">
        <v>40</v>
      </c>
      <c r="E103" s="28" t="s">
        <v>600</v>
      </c>
    </row>
    <row r="104" spans="1:5" ht="12.75">
      <c r="A104" s="29" t="s">
        <v>42</v>
      </c>
      <c r="E104" s="30" t="s">
        <v>601</v>
      </c>
    </row>
    <row r="105" spans="1:5" ht="38.25">
      <c r="A105" t="s">
        <v>43</v>
      </c>
      <c r="E105" s="28" t="s">
        <v>140</v>
      </c>
    </row>
    <row r="106" spans="1:18" ht="12.75" customHeight="1">
      <c r="A106" s="5" t="s">
        <v>33</v>
      </c>
      <c s="5"/>
      <c s="34" t="s">
        <v>25</v>
      </c>
      <c s="5"/>
      <c s="21" t="s">
        <v>267</v>
      </c>
      <c s="5"/>
      <c s="5"/>
      <c s="5"/>
      <c s="35">
        <f>0+Q106</f>
      </c>
      <c r="O106">
        <f>0+R106</f>
      </c>
      <c r="Q106">
        <f>0+I107+I111+I115+I119+I123+I127+I131+I135+I139+I143+I147+I151+I155</f>
      </c>
      <c>
        <f>0+O107+O111+O115+O119+O123+O127+O131+O135+O139+O143+O147+O151+O155</f>
      </c>
    </row>
    <row r="107" spans="1:16" ht="12.75">
      <c r="A107" s="19" t="s">
        <v>35</v>
      </c>
      <c s="23" t="s">
        <v>274</v>
      </c>
      <c s="23" t="s">
        <v>602</v>
      </c>
      <c s="19" t="s">
        <v>37</v>
      </c>
      <c s="24" t="s">
        <v>603</v>
      </c>
      <c s="25" t="s">
        <v>90</v>
      </c>
      <c s="26">
        <v>8.5</v>
      </c>
      <c s="26">
        <v>0</v>
      </c>
      <c s="26">
        <f>ROUND(ROUND(H107,2)*ROUND(G107,2),2)</f>
      </c>
      <c r="O107">
        <f>(I107*21)/100</f>
      </c>
      <c t="s">
        <v>12</v>
      </c>
    </row>
    <row r="108" spans="1:5" ht="12.75">
      <c r="A108" s="27" t="s">
        <v>40</v>
      </c>
      <c r="E108" s="28" t="s">
        <v>604</v>
      </c>
    </row>
    <row r="109" spans="1:5" ht="12.75">
      <c r="A109" s="29" t="s">
        <v>42</v>
      </c>
      <c r="E109" s="30" t="s">
        <v>605</v>
      </c>
    </row>
    <row r="110" spans="1:5" ht="127.5">
      <c r="A110" t="s">
        <v>43</v>
      </c>
      <c r="E110" s="28" t="s">
        <v>511</v>
      </c>
    </row>
    <row r="111" spans="1:16" ht="12.75">
      <c r="A111" s="19" t="s">
        <v>35</v>
      </c>
      <c s="23" t="s">
        <v>279</v>
      </c>
      <c s="23" t="s">
        <v>269</v>
      </c>
      <c s="19" t="s">
        <v>37</v>
      </c>
      <c s="24" t="s">
        <v>270</v>
      </c>
      <c s="25" t="s">
        <v>90</v>
      </c>
      <c s="26">
        <v>19.3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606</v>
      </c>
    </row>
    <row r="113" spans="1:5" ht="12.75">
      <c r="A113" s="29" t="s">
        <v>42</v>
      </c>
      <c r="E113" s="30" t="s">
        <v>607</v>
      </c>
    </row>
    <row r="114" spans="1:5" ht="51">
      <c r="A114" t="s">
        <v>43</v>
      </c>
      <c r="E114" s="28" t="s">
        <v>273</v>
      </c>
    </row>
    <row r="115" spans="1:16" ht="12.75">
      <c r="A115" s="19" t="s">
        <v>35</v>
      </c>
      <c s="23" t="s">
        <v>284</v>
      </c>
      <c s="23" t="s">
        <v>275</v>
      </c>
      <c s="19" t="s">
        <v>37</v>
      </c>
      <c s="24" t="s">
        <v>276</v>
      </c>
      <c s="25" t="s">
        <v>90</v>
      </c>
      <c s="26">
        <v>288.5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608</v>
      </c>
    </row>
    <row r="117" spans="1:5" ht="12.75">
      <c r="A117" s="29" t="s">
        <v>42</v>
      </c>
      <c r="E117" s="30" t="s">
        <v>609</v>
      </c>
    </row>
    <row r="118" spans="1:5" ht="51">
      <c r="A118" t="s">
        <v>43</v>
      </c>
      <c r="E118" s="28" t="s">
        <v>273</v>
      </c>
    </row>
    <row r="119" spans="1:16" ht="12.75">
      <c r="A119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90</v>
      </c>
      <c s="26">
        <v>16.5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40</v>
      </c>
      <c r="E120" s="28" t="s">
        <v>610</v>
      </c>
    </row>
    <row r="121" spans="1:5" ht="12.75">
      <c r="A121" s="29" t="s">
        <v>42</v>
      </c>
      <c r="E121" s="30" t="s">
        <v>611</v>
      </c>
    </row>
    <row r="122" spans="1:5" ht="51">
      <c r="A122" t="s">
        <v>43</v>
      </c>
      <c r="E122" s="28" t="s">
        <v>295</v>
      </c>
    </row>
    <row r="123" spans="1:16" ht="12.75">
      <c r="A123" s="19" t="s">
        <v>35</v>
      </c>
      <c s="23" t="s">
        <v>296</v>
      </c>
      <c s="23" t="s">
        <v>513</v>
      </c>
      <c s="19" t="s">
        <v>37</v>
      </c>
      <c s="24" t="s">
        <v>514</v>
      </c>
      <c s="25" t="s">
        <v>90</v>
      </c>
      <c s="26">
        <v>33</v>
      </c>
      <c s="26">
        <v>0</v>
      </c>
      <c s="26">
        <f>ROUND(ROUND(H123,2)*ROUND(G123,2),2)</f>
      </c>
      <c r="O123">
        <f>(I123*21)/100</f>
      </c>
      <c t="s">
        <v>12</v>
      </c>
    </row>
    <row r="124" spans="1:5" ht="12.75">
      <c r="A124" s="27" t="s">
        <v>40</v>
      </c>
      <c r="E124" s="28" t="s">
        <v>612</v>
      </c>
    </row>
    <row r="125" spans="1:5" ht="12.75">
      <c r="A125" s="29" t="s">
        <v>42</v>
      </c>
      <c r="E125" s="30" t="s">
        <v>613</v>
      </c>
    </row>
    <row r="126" spans="1:5" ht="51">
      <c r="A126" t="s">
        <v>43</v>
      </c>
      <c r="E126" s="28" t="s">
        <v>295</v>
      </c>
    </row>
    <row r="127" spans="1:16" ht="12.75">
      <c r="A127" s="19" t="s">
        <v>35</v>
      </c>
      <c s="23" t="s">
        <v>301</v>
      </c>
      <c s="23" t="s">
        <v>517</v>
      </c>
      <c s="19" t="s">
        <v>37</v>
      </c>
      <c s="24" t="s">
        <v>518</v>
      </c>
      <c s="25" t="s">
        <v>90</v>
      </c>
      <c s="26">
        <v>16.5</v>
      </c>
      <c s="26">
        <v>0</v>
      </c>
      <c s="26">
        <f>ROUND(ROUND(H127,2)*ROUND(G127,2),2)</f>
      </c>
      <c r="O127">
        <f>(I127*21)/100</f>
      </c>
      <c t="s">
        <v>12</v>
      </c>
    </row>
    <row r="128" spans="1:5" ht="12.75">
      <c r="A128" s="27" t="s">
        <v>40</v>
      </c>
      <c r="E128" s="28" t="s">
        <v>614</v>
      </c>
    </row>
    <row r="129" spans="1:5" ht="12.75">
      <c r="A129" s="29" t="s">
        <v>42</v>
      </c>
      <c r="E129" s="30" t="s">
        <v>615</v>
      </c>
    </row>
    <row r="130" spans="1:5" ht="140.25">
      <c r="A130" t="s">
        <v>43</v>
      </c>
      <c r="E130" s="28" t="s">
        <v>314</v>
      </c>
    </row>
    <row r="131" spans="1:16" ht="12.75">
      <c r="A131" s="19" t="s">
        <v>35</v>
      </c>
      <c s="23" t="s">
        <v>304</v>
      </c>
      <c s="23" t="s">
        <v>521</v>
      </c>
      <c s="19" t="s">
        <v>37</v>
      </c>
      <c s="24" t="s">
        <v>522</v>
      </c>
      <c s="25" t="s">
        <v>90</v>
      </c>
      <c s="26">
        <v>16.5</v>
      </c>
      <c s="26">
        <v>0</v>
      </c>
      <c s="26">
        <f>ROUND(ROUND(H131,2)*ROUND(G131,2),2)</f>
      </c>
      <c r="O131">
        <f>(I131*21)/100</f>
      </c>
      <c t="s">
        <v>12</v>
      </c>
    </row>
    <row r="132" spans="1:5" ht="12.75">
      <c r="A132" s="27" t="s">
        <v>40</v>
      </c>
      <c r="E132" s="28" t="s">
        <v>616</v>
      </c>
    </row>
    <row r="133" spans="1:5" ht="12.75">
      <c r="A133" s="29" t="s">
        <v>42</v>
      </c>
      <c r="E133" s="30" t="s">
        <v>611</v>
      </c>
    </row>
    <row r="134" spans="1:5" ht="140.25">
      <c r="A134" t="s">
        <v>43</v>
      </c>
      <c r="E134" s="28" t="s">
        <v>617</v>
      </c>
    </row>
    <row r="135" spans="1:16" ht="12.75">
      <c r="A135" s="19" t="s">
        <v>35</v>
      </c>
      <c s="23" t="s">
        <v>309</v>
      </c>
      <c s="23" t="s">
        <v>329</v>
      </c>
      <c s="19" t="s">
        <v>37</v>
      </c>
      <c s="24" t="s">
        <v>330</v>
      </c>
      <c s="25" t="s">
        <v>90</v>
      </c>
      <c s="26">
        <v>16.5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12.75">
      <c r="A136" s="27" t="s">
        <v>40</v>
      </c>
      <c r="E136" s="28" t="s">
        <v>482</v>
      </c>
    </row>
    <row r="137" spans="1:5" ht="12.75">
      <c r="A137" s="29" t="s">
        <v>42</v>
      </c>
      <c r="E137" s="30" t="s">
        <v>611</v>
      </c>
    </row>
    <row r="138" spans="1:5" ht="140.25">
      <c r="A138" t="s">
        <v>43</v>
      </c>
      <c r="E138" s="28" t="s">
        <v>314</v>
      </c>
    </row>
    <row r="139" spans="1:16" ht="12.75">
      <c r="A139" s="19" t="s">
        <v>35</v>
      </c>
      <c s="23" t="s">
        <v>315</v>
      </c>
      <c s="23" t="s">
        <v>618</v>
      </c>
      <c s="19" t="s">
        <v>56</v>
      </c>
      <c s="24" t="s">
        <v>619</v>
      </c>
      <c s="25" t="s">
        <v>90</v>
      </c>
      <c s="26">
        <v>288.5</v>
      </c>
      <c s="26">
        <v>0</v>
      </c>
      <c s="26">
        <f>ROUND(ROUND(H139,2)*ROUND(G139,2),2)</f>
      </c>
      <c r="O139">
        <f>(I139*21)/100</f>
      </c>
      <c t="s">
        <v>12</v>
      </c>
    </row>
    <row r="140" spans="1:5" ht="12.75">
      <c r="A140" s="27" t="s">
        <v>40</v>
      </c>
      <c r="E140" s="28" t="s">
        <v>620</v>
      </c>
    </row>
    <row r="141" spans="1:5" ht="12.75">
      <c r="A141" s="29" t="s">
        <v>42</v>
      </c>
      <c r="E141" s="30" t="s">
        <v>621</v>
      </c>
    </row>
    <row r="142" spans="1:5" ht="153">
      <c r="A142" t="s">
        <v>43</v>
      </c>
      <c r="E142" s="28" t="s">
        <v>532</v>
      </c>
    </row>
    <row r="143" spans="1:16" ht="12.75">
      <c r="A143" s="19" t="s">
        <v>35</v>
      </c>
      <c s="23" t="s">
        <v>320</v>
      </c>
      <c s="23" t="s">
        <v>618</v>
      </c>
      <c s="19" t="s">
        <v>60</v>
      </c>
      <c s="24" t="s">
        <v>619</v>
      </c>
      <c s="25" t="s">
        <v>90</v>
      </c>
      <c s="26">
        <v>0.4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12.75">
      <c r="A144" s="27" t="s">
        <v>40</v>
      </c>
      <c r="E144" s="28" t="s">
        <v>622</v>
      </c>
    </row>
    <row r="145" spans="1:5" ht="12.75">
      <c r="A145" s="29" t="s">
        <v>42</v>
      </c>
      <c r="E145" s="30" t="s">
        <v>623</v>
      </c>
    </row>
    <row r="146" spans="1:5" ht="153">
      <c r="A146" t="s">
        <v>43</v>
      </c>
      <c r="E146" s="28" t="s">
        <v>624</v>
      </c>
    </row>
    <row r="147" spans="1:16" ht="12.75">
      <c r="A147" s="19" t="s">
        <v>35</v>
      </c>
      <c s="23" t="s">
        <v>324</v>
      </c>
      <c s="23" t="s">
        <v>528</v>
      </c>
      <c s="19" t="s">
        <v>64</v>
      </c>
      <c s="24" t="s">
        <v>529</v>
      </c>
      <c s="25" t="s">
        <v>90</v>
      </c>
      <c s="26">
        <v>8.5</v>
      </c>
      <c s="26">
        <v>0</v>
      </c>
      <c s="26">
        <f>ROUND(ROUND(H147,2)*ROUND(G147,2),2)</f>
      </c>
      <c r="O147">
        <f>(I147*21)/100</f>
      </c>
      <c t="s">
        <v>12</v>
      </c>
    </row>
    <row r="148" spans="1:5" ht="25.5">
      <c r="A148" s="27" t="s">
        <v>40</v>
      </c>
      <c r="E148" s="28" t="s">
        <v>625</v>
      </c>
    </row>
    <row r="149" spans="1:5" ht="12.75">
      <c r="A149" s="29" t="s">
        <v>42</v>
      </c>
      <c r="E149" s="30" t="s">
        <v>626</v>
      </c>
    </row>
    <row r="150" spans="1:5" ht="153">
      <c r="A150" t="s">
        <v>43</v>
      </c>
      <c r="E150" s="28" t="s">
        <v>532</v>
      </c>
    </row>
    <row r="151" spans="1:16" ht="25.5">
      <c r="A151" s="19" t="s">
        <v>35</v>
      </c>
      <c s="23" t="s">
        <v>328</v>
      </c>
      <c s="23" t="s">
        <v>533</v>
      </c>
      <c s="19" t="s">
        <v>64</v>
      </c>
      <c s="24" t="s">
        <v>627</v>
      </c>
      <c s="25" t="s">
        <v>90</v>
      </c>
      <c s="26">
        <v>5.38</v>
      </c>
      <c s="26">
        <v>0</v>
      </c>
      <c s="26">
        <f>ROUND(ROUND(H151,2)*ROUND(G151,2),2)</f>
      </c>
      <c r="O151">
        <f>(I151*21)/100</f>
      </c>
      <c t="s">
        <v>12</v>
      </c>
    </row>
    <row r="152" spans="1:5" ht="25.5">
      <c r="A152" s="27" t="s">
        <v>40</v>
      </c>
      <c r="E152" s="28" t="s">
        <v>628</v>
      </c>
    </row>
    <row r="153" spans="1:5" ht="12.75">
      <c r="A153" s="29" t="s">
        <v>42</v>
      </c>
      <c r="E153" s="30" t="s">
        <v>629</v>
      </c>
    </row>
    <row r="154" spans="1:5" ht="153">
      <c r="A154" t="s">
        <v>43</v>
      </c>
      <c r="E154" s="28" t="s">
        <v>532</v>
      </c>
    </row>
    <row r="155" spans="1:16" ht="12.75">
      <c r="A155" s="19" t="s">
        <v>35</v>
      </c>
      <c s="23" t="s">
        <v>333</v>
      </c>
      <c s="23" t="s">
        <v>630</v>
      </c>
      <c s="19" t="s">
        <v>64</v>
      </c>
      <c s="24" t="s">
        <v>631</v>
      </c>
      <c s="25" t="s">
        <v>90</v>
      </c>
      <c s="26">
        <v>0.25</v>
      </c>
      <c s="26">
        <v>0</v>
      </c>
      <c s="26">
        <f>ROUND(ROUND(H155,2)*ROUND(G155,2),2)</f>
      </c>
      <c r="O155">
        <f>(I155*21)/100</f>
      </c>
      <c t="s">
        <v>12</v>
      </c>
    </row>
    <row r="156" spans="1:5" ht="12.75">
      <c r="A156" s="27" t="s">
        <v>40</v>
      </c>
      <c r="E156" s="28" t="s">
        <v>632</v>
      </c>
    </row>
    <row r="157" spans="1:5" ht="12.75">
      <c r="A157" s="29" t="s">
        <v>42</v>
      </c>
      <c r="E157" s="30" t="s">
        <v>633</v>
      </c>
    </row>
    <row r="158" spans="1:5" ht="89.25">
      <c r="A158" t="s">
        <v>43</v>
      </c>
      <c r="E158" s="28" t="s">
        <v>634</v>
      </c>
    </row>
    <row r="159" spans="1:18" ht="12.75" customHeight="1">
      <c r="A159" s="5" t="s">
        <v>33</v>
      </c>
      <c s="5"/>
      <c s="34" t="s">
        <v>30</v>
      </c>
      <c s="5"/>
      <c s="21" t="s">
        <v>370</v>
      </c>
      <c s="5"/>
      <c s="5"/>
      <c s="5"/>
      <c s="35">
        <f>0+Q159</f>
      </c>
      <c r="O159">
        <f>0+R159</f>
      </c>
      <c r="Q159">
        <f>0+I160+I164+I168+I172</f>
      </c>
      <c>
        <f>0+O160+O164+O168+O172</f>
      </c>
    </row>
    <row r="160" spans="1:16" ht="12.75">
      <c r="A160" s="19" t="s">
        <v>35</v>
      </c>
      <c s="23" t="s">
        <v>337</v>
      </c>
      <c s="23" t="s">
        <v>635</v>
      </c>
      <c s="19" t="s">
        <v>37</v>
      </c>
      <c s="24" t="s">
        <v>636</v>
      </c>
      <c s="25" t="s">
        <v>182</v>
      </c>
      <c s="26">
        <v>51.35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637</v>
      </c>
    </row>
    <row r="162" spans="1:5" ht="12.75">
      <c r="A162" s="29" t="s">
        <v>42</v>
      </c>
      <c r="E162" s="30" t="s">
        <v>638</v>
      </c>
    </row>
    <row r="163" spans="1:5" ht="63.75">
      <c r="A163" t="s">
        <v>43</v>
      </c>
      <c r="E163" s="28" t="s">
        <v>639</v>
      </c>
    </row>
    <row r="164" spans="1:16" ht="12.75">
      <c r="A164" s="19" t="s">
        <v>35</v>
      </c>
      <c s="23" t="s">
        <v>342</v>
      </c>
      <c s="23" t="s">
        <v>640</v>
      </c>
      <c s="19" t="s">
        <v>37</v>
      </c>
      <c s="24" t="s">
        <v>641</v>
      </c>
      <c s="25" t="s">
        <v>182</v>
      </c>
      <c s="26">
        <v>148</v>
      </c>
      <c s="26">
        <v>0</v>
      </c>
      <c s="26">
        <f>ROUND(ROUND(H164,2)*ROUND(G164,2),2)</f>
      </c>
      <c r="O164">
        <f>(I164*21)/100</f>
      </c>
      <c t="s">
        <v>12</v>
      </c>
    </row>
    <row r="165" spans="1:5" ht="25.5">
      <c r="A165" s="27" t="s">
        <v>40</v>
      </c>
      <c r="E165" s="28" t="s">
        <v>642</v>
      </c>
    </row>
    <row r="166" spans="1:5" ht="12.75">
      <c r="A166" s="29" t="s">
        <v>42</v>
      </c>
      <c r="E166" s="30" t="s">
        <v>643</v>
      </c>
    </row>
    <row r="167" spans="1:5" ht="51">
      <c r="A167" t="s">
        <v>43</v>
      </c>
      <c r="E167" s="28" t="s">
        <v>488</v>
      </c>
    </row>
    <row r="168" spans="1:16" ht="12.75">
      <c r="A168" s="19" t="s">
        <v>35</v>
      </c>
      <c s="23" t="s">
        <v>348</v>
      </c>
      <c s="23" t="s">
        <v>537</v>
      </c>
      <c s="19" t="s">
        <v>186</v>
      </c>
      <c s="24" t="s">
        <v>538</v>
      </c>
      <c s="25" t="s">
        <v>182</v>
      </c>
      <c s="26">
        <v>18.55</v>
      </c>
      <c s="26">
        <v>0</v>
      </c>
      <c s="26">
        <f>ROUND(ROUND(H168,2)*ROUND(G168,2),2)</f>
      </c>
      <c r="O168">
        <f>(I168*21)/100</f>
      </c>
      <c t="s">
        <v>12</v>
      </c>
    </row>
    <row r="169" spans="1:5" ht="25.5">
      <c r="A169" s="27" t="s">
        <v>40</v>
      </c>
      <c r="E169" s="28" t="s">
        <v>644</v>
      </c>
    </row>
    <row r="170" spans="1:5" ht="12.75">
      <c r="A170" s="29" t="s">
        <v>42</v>
      </c>
      <c r="E170" s="30" t="s">
        <v>645</v>
      </c>
    </row>
    <row r="171" spans="1:5" ht="51">
      <c r="A171" t="s">
        <v>43</v>
      </c>
      <c r="E171" s="28" t="s">
        <v>488</v>
      </c>
    </row>
    <row r="172" spans="1:16" ht="12.75">
      <c r="A172" s="19" t="s">
        <v>35</v>
      </c>
      <c s="23" t="s">
        <v>353</v>
      </c>
      <c s="23" t="s">
        <v>537</v>
      </c>
      <c s="19" t="s">
        <v>191</v>
      </c>
      <c s="24" t="s">
        <v>538</v>
      </c>
      <c s="25" t="s">
        <v>182</v>
      </c>
      <c s="26">
        <v>3.85</v>
      </c>
      <c s="26">
        <v>0</v>
      </c>
      <c s="26">
        <f>ROUND(ROUND(H172,2)*ROUND(G172,2),2)</f>
      </c>
      <c r="O172">
        <f>(I172*21)/100</f>
      </c>
      <c t="s">
        <v>12</v>
      </c>
    </row>
    <row r="173" spans="1:5" ht="12.75">
      <c r="A173" s="27" t="s">
        <v>40</v>
      </c>
      <c r="E173" s="28" t="s">
        <v>646</v>
      </c>
    </row>
    <row r="174" spans="1:5" ht="12.75">
      <c r="A174" s="29" t="s">
        <v>42</v>
      </c>
      <c r="E174" s="30" t="s">
        <v>647</v>
      </c>
    </row>
    <row r="175" spans="1:5" ht="51">
      <c r="A175" t="s">
        <v>43</v>
      </c>
      <c r="E175" s="28" t="s">
        <v>488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1">
        <f>0+I9+I18</f>
      </c>
      <c r="O3" t="s">
        <v>9</v>
      </c>
      <c t="s">
        <v>12</v>
      </c>
    </row>
    <row r="4" spans="1:16" ht="15" customHeight="1">
      <c r="A4" t="s">
        <v>7</v>
      </c>
      <c s="8" t="s">
        <v>648</v>
      </c>
      <c s="9" t="s">
        <v>649</v>
      </c>
      <c s="1"/>
      <c s="10" t="s">
        <v>650</v>
      </c>
      <c s="1"/>
      <c s="1"/>
      <c s="7"/>
      <c s="7"/>
      <c r="O4" t="s">
        <v>10</v>
      </c>
      <c t="s">
        <v>12</v>
      </c>
    </row>
    <row r="5" spans="1:16" ht="12.75" customHeight="1">
      <c r="A5" t="s">
        <v>651</v>
      </c>
      <c s="12" t="s">
        <v>8</v>
      </c>
      <c s="13" t="s">
        <v>18</v>
      </c>
      <c s="5"/>
      <c s="14" t="s">
        <v>650</v>
      </c>
      <c s="5"/>
      <c s="5"/>
      <c s="5"/>
      <c s="5"/>
      <c r="O5" t="s">
        <v>11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16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18</v>
      </c>
      <c s="23" t="s">
        <v>652</v>
      </c>
      <c s="19" t="s">
        <v>37</v>
      </c>
      <c s="24" t="s">
        <v>653</v>
      </c>
      <c s="25" t="s">
        <v>39</v>
      </c>
      <c s="26">
        <v>1</v>
      </c>
      <c s="26">
        <v>0</v>
      </c>
      <c s="26">
        <f>ROUND(ROUND(H10,2)*ROUND(G10,2),2)</f>
      </c>
      <c r="O10">
        <f>(I10*21)/100</f>
      </c>
      <c t="s">
        <v>12</v>
      </c>
    </row>
    <row r="11" spans="1:5" ht="51">
      <c r="A11" s="27" t="s">
        <v>40</v>
      </c>
      <c r="E11" s="28" t="s">
        <v>654</v>
      </c>
    </row>
    <row r="12" spans="1:5" ht="12.75">
      <c r="A12" s="29" t="s">
        <v>42</v>
      </c>
      <c r="E12" s="30" t="s">
        <v>37</v>
      </c>
    </row>
    <row r="13" spans="1:5" ht="12.75">
      <c r="A13" t="s">
        <v>43</v>
      </c>
      <c r="E13" s="28" t="s">
        <v>655</v>
      </c>
    </row>
    <row r="14" spans="1:16" ht="12.75">
      <c r="A14" s="19" t="s">
        <v>35</v>
      </c>
      <c s="23" t="s">
        <v>12</v>
      </c>
      <c s="23" t="s">
        <v>656</v>
      </c>
      <c s="19" t="s">
        <v>37</v>
      </c>
      <c s="24" t="s">
        <v>657</v>
      </c>
      <c s="25" t="s">
        <v>39</v>
      </c>
      <c s="26">
        <v>1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140.25">
      <c r="A15" s="27" t="s">
        <v>40</v>
      </c>
      <c r="E15" s="28" t="s">
        <v>658</v>
      </c>
    </row>
    <row r="16" spans="1:5" ht="12.75">
      <c r="A16" s="29" t="s">
        <v>42</v>
      </c>
      <c r="E16" s="30" t="s">
        <v>37</v>
      </c>
    </row>
    <row r="17" spans="1:5" ht="12.75">
      <c r="A17" t="s">
        <v>43</v>
      </c>
      <c r="E17" s="28" t="s">
        <v>659</v>
      </c>
    </row>
    <row r="18" spans="1:18" ht="12.75" customHeight="1">
      <c r="A18" s="5" t="s">
        <v>33</v>
      </c>
      <c s="5"/>
      <c s="34" t="s">
        <v>30</v>
      </c>
      <c s="5"/>
      <c s="21" t="s">
        <v>370</v>
      </c>
      <c s="5"/>
      <c s="5"/>
      <c s="5"/>
      <c s="35">
        <f>0+Q18</f>
      </c>
      <c r="O18">
        <f>0+R18</f>
      </c>
      <c r="Q18">
        <f>0+I19+I23+I27+I31+I35+I39+I43+I47+I51+I55+I59+I63+I67+I71+I75+I79+I83+I87+I91+I95+I99+I103+I107+I111+I115+I119</f>
      </c>
      <c>
        <f>0+O19+O23+O27+O31+O35+O39+O43+O47+O51+O55+O59+O63+O67+O71+O75+O79+O83+O87+O91+O95+O99+O103+O107+O111+O115+O119</f>
      </c>
    </row>
    <row r="19" spans="1:16" ht="25.5">
      <c r="A19" s="19" t="s">
        <v>35</v>
      </c>
      <c s="23" t="s">
        <v>21</v>
      </c>
      <c s="23" t="s">
        <v>660</v>
      </c>
      <c s="19" t="s">
        <v>37</v>
      </c>
      <c s="24" t="s">
        <v>661</v>
      </c>
      <c s="25" t="s">
        <v>77</v>
      </c>
      <c s="26">
        <v>75</v>
      </c>
      <c s="26">
        <v>0</v>
      </c>
      <c s="26">
        <f>ROUND(ROUND(H19,2)*ROUND(G19,2),2)</f>
      </c>
      <c r="O19">
        <f>(I19*21)/100</f>
      </c>
      <c t="s">
        <v>12</v>
      </c>
    </row>
    <row r="20" spans="1:5" ht="12.75">
      <c r="A20" s="27" t="s">
        <v>40</v>
      </c>
      <c r="E20" s="28" t="s">
        <v>37</v>
      </c>
    </row>
    <row r="21" spans="1:5" ht="63.75">
      <c r="A21" s="29" t="s">
        <v>42</v>
      </c>
      <c r="E21" s="30" t="s">
        <v>662</v>
      </c>
    </row>
    <row r="22" spans="1:5" ht="63.75">
      <c r="A22" t="s">
        <v>43</v>
      </c>
      <c r="E22" s="28" t="s">
        <v>663</v>
      </c>
    </row>
    <row r="23" spans="1:16" ht="12.75">
      <c r="A23" s="19" t="s">
        <v>35</v>
      </c>
      <c s="23" t="s">
        <v>23</v>
      </c>
      <c s="23" t="s">
        <v>378</v>
      </c>
      <c s="19" t="s">
        <v>37</v>
      </c>
      <c s="24" t="s">
        <v>379</v>
      </c>
      <c s="25" t="s">
        <v>77</v>
      </c>
      <c s="26">
        <v>75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37</v>
      </c>
    </row>
    <row r="25" spans="1:5" ht="12.75">
      <c r="A25" s="29" t="s">
        <v>42</v>
      </c>
      <c r="E25" s="30" t="s">
        <v>37</v>
      </c>
    </row>
    <row r="26" spans="1:5" ht="25.5">
      <c r="A26" t="s">
        <v>43</v>
      </c>
      <c r="E26" s="28" t="s">
        <v>382</v>
      </c>
    </row>
    <row r="27" spans="1:16" ht="12.75">
      <c r="A27" s="19" t="s">
        <v>35</v>
      </c>
      <c s="23" t="s">
        <v>25</v>
      </c>
      <c s="23" t="s">
        <v>664</v>
      </c>
      <c s="19" t="s">
        <v>64</v>
      </c>
      <c s="24" t="s">
        <v>665</v>
      </c>
      <c s="25" t="s">
        <v>39</v>
      </c>
      <c s="26">
        <v>1</v>
      </c>
      <c s="26">
        <v>0</v>
      </c>
      <c s="26">
        <f>ROUND(ROUND(H27,2)*ROUND(G27,2),2)</f>
      </c>
      <c r="O27">
        <f>(I27*21)/100</f>
      </c>
      <c t="s">
        <v>12</v>
      </c>
    </row>
    <row r="28" spans="1:5" ht="12.75">
      <c r="A28" s="27" t="s">
        <v>40</v>
      </c>
      <c r="E28" s="28" t="s">
        <v>37</v>
      </c>
    </row>
    <row r="29" spans="1:5" ht="12.75">
      <c r="A29" s="29" t="s">
        <v>42</v>
      </c>
      <c r="E29" s="30" t="s">
        <v>37</v>
      </c>
    </row>
    <row r="30" spans="1:5" ht="25.5">
      <c r="A30" t="s">
        <v>43</v>
      </c>
      <c r="E30" s="28" t="s">
        <v>666</v>
      </c>
    </row>
    <row r="31" spans="1:16" ht="25.5">
      <c r="A31" s="19" t="s">
        <v>35</v>
      </c>
      <c s="23" t="s">
        <v>27</v>
      </c>
      <c s="23" t="s">
        <v>667</v>
      </c>
      <c s="19" t="s">
        <v>37</v>
      </c>
      <c s="24" t="s">
        <v>668</v>
      </c>
      <c s="25" t="s">
        <v>77</v>
      </c>
      <c s="26">
        <v>19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12.75">
      <c r="A32" s="27" t="s">
        <v>40</v>
      </c>
      <c r="E32" s="28" t="s">
        <v>37</v>
      </c>
    </row>
    <row r="33" spans="1:5" ht="38.25">
      <c r="A33" s="29" t="s">
        <v>42</v>
      </c>
      <c r="E33" s="30" t="s">
        <v>669</v>
      </c>
    </row>
    <row r="34" spans="1:5" ht="63.75">
      <c r="A34" t="s">
        <v>43</v>
      </c>
      <c r="E34" s="28" t="s">
        <v>663</v>
      </c>
    </row>
    <row r="35" spans="1:16" ht="12.75">
      <c r="A35" s="19" t="s">
        <v>35</v>
      </c>
      <c s="23" t="s">
        <v>62</v>
      </c>
      <c s="23" t="s">
        <v>670</v>
      </c>
      <c s="19" t="s">
        <v>37</v>
      </c>
      <c s="24" t="s">
        <v>671</v>
      </c>
      <c s="25" t="s">
        <v>77</v>
      </c>
      <c s="26">
        <v>19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12.75">
      <c r="A36" s="27" t="s">
        <v>40</v>
      </c>
      <c r="E36" s="28" t="s">
        <v>37</v>
      </c>
    </row>
    <row r="37" spans="1:5" ht="12.75">
      <c r="A37" s="29" t="s">
        <v>42</v>
      </c>
      <c r="E37" s="30" t="s">
        <v>37</v>
      </c>
    </row>
    <row r="38" spans="1:5" ht="25.5">
      <c r="A38" t="s">
        <v>43</v>
      </c>
      <c r="E38" s="28" t="s">
        <v>382</v>
      </c>
    </row>
    <row r="39" spans="1:16" ht="12.75">
      <c r="A39" s="19" t="s">
        <v>35</v>
      </c>
      <c s="23" t="s">
        <v>67</v>
      </c>
      <c s="23" t="s">
        <v>672</v>
      </c>
      <c s="19" t="s">
        <v>64</v>
      </c>
      <c s="24" t="s">
        <v>673</v>
      </c>
      <c s="25" t="s">
        <v>39</v>
      </c>
      <c s="26">
        <v>1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12.75">
      <c r="A41" s="29" t="s">
        <v>42</v>
      </c>
      <c r="E41" s="30" t="s">
        <v>37</v>
      </c>
    </row>
    <row r="42" spans="1:5" ht="25.5">
      <c r="A42" t="s">
        <v>43</v>
      </c>
      <c r="E42" s="28" t="s">
        <v>666</v>
      </c>
    </row>
    <row r="43" spans="1:16" ht="12.75">
      <c r="A43" s="19" t="s">
        <v>35</v>
      </c>
      <c s="23" t="s">
        <v>30</v>
      </c>
      <c s="23" t="s">
        <v>674</v>
      </c>
      <c s="19" t="s">
        <v>37</v>
      </c>
      <c s="24" t="s">
        <v>675</v>
      </c>
      <c s="25" t="s">
        <v>90</v>
      </c>
      <c s="26">
        <v>1.13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12.75">
      <c r="A44" s="27" t="s">
        <v>40</v>
      </c>
      <c r="E44" s="28" t="s">
        <v>37</v>
      </c>
    </row>
    <row r="45" spans="1:5" ht="12.75">
      <c r="A45" s="29" t="s">
        <v>42</v>
      </c>
      <c r="E45" s="30" t="s">
        <v>676</v>
      </c>
    </row>
    <row r="46" spans="1:5" ht="38.25">
      <c r="A46" t="s">
        <v>43</v>
      </c>
      <c r="E46" s="28" t="s">
        <v>677</v>
      </c>
    </row>
    <row r="47" spans="1:16" ht="12.75">
      <c r="A47" s="19" t="s">
        <v>35</v>
      </c>
      <c s="23" t="s">
        <v>32</v>
      </c>
      <c s="23" t="s">
        <v>678</v>
      </c>
      <c s="19" t="s">
        <v>37</v>
      </c>
      <c s="24" t="s">
        <v>679</v>
      </c>
      <c s="25" t="s">
        <v>90</v>
      </c>
      <c s="26">
        <v>1.13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37</v>
      </c>
    </row>
    <row r="49" spans="1:5" ht="12.75">
      <c r="A49" s="29" t="s">
        <v>42</v>
      </c>
      <c r="E49" s="30" t="s">
        <v>37</v>
      </c>
    </row>
    <row r="50" spans="1:5" ht="25.5">
      <c r="A50" t="s">
        <v>43</v>
      </c>
      <c r="E50" s="28" t="s">
        <v>680</v>
      </c>
    </row>
    <row r="51" spans="1:16" ht="12.75">
      <c r="A51" s="19" t="s">
        <v>35</v>
      </c>
      <c s="23" t="s">
        <v>117</v>
      </c>
      <c s="23" t="s">
        <v>681</v>
      </c>
      <c s="19" t="s">
        <v>37</v>
      </c>
      <c s="24" t="s">
        <v>682</v>
      </c>
      <c s="25" t="s">
        <v>77</v>
      </c>
      <c s="26">
        <v>2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12.75">
      <c r="A52" s="27" t="s">
        <v>40</v>
      </c>
      <c r="E52" s="28" t="s">
        <v>37</v>
      </c>
    </row>
    <row r="53" spans="1:5" ht="12.75">
      <c r="A53" s="29" t="s">
        <v>42</v>
      </c>
      <c r="E53" s="30" t="s">
        <v>37</v>
      </c>
    </row>
    <row r="54" spans="1:5" ht="76.5">
      <c r="A54" t="s">
        <v>43</v>
      </c>
      <c r="E54" s="28" t="s">
        <v>683</v>
      </c>
    </row>
    <row r="55" spans="1:16" ht="12.75">
      <c r="A55" s="19" t="s">
        <v>35</v>
      </c>
      <c s="23" t="s">
        <v>123</v>
      </c>
      <c s="23" t="s">
        <v>684</v>
      </c>
      <c s="19" t="s">
        <v>37</v>
      </c>
      <c s="24" t="s">
        <v>685</v>
      </c>
      <c s="25" t="s">
        <v>77</v>
      </c>
      <c s="26">
        <v>2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37</v>
      </c>
    </row>
    <row r="57" spans="1:5" ht="12.75">
      <c r="A57" s="29" t="s">
        <v>42</v>
      </c>
      <c r="E57" s="30" t="s">
        <v>37</v>
      </c>
    </row>
    <row r="58" spans="1:5" ht="25.5">
      <c r="A58" t="s">
        <v>43</v>
      </c>
      <c r="E58" s="28" t="s">
        <v>686</v>
      </c>
    </row>
    <row r="59" spans="1:16" ht="12.75">
      <c r="A59" s="19" t="s">
        <v>35</v>
      </c>
      <c s="23" t="s">
        <v>129</v>
      </c>
      <c s="23" t="s">
        <v>687</v>
      </c>
      <c s="19" t="s">
        <v>64</v>
      </c>
      <c s="24" t="s">
        <v>688</v>
      </c>
      <c s="25" t="s">
        <v>39</v>
      </c>
      <c s="26">
        <v>1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12.75">
      <c r="A60" s="27" t="s">
        <v>40</v>
      </c>
      <c r="E60" s="28" t="s">
        <v>37</v>
      </c>
    </row>
    <row r="61" spans="1:5" ht="12.75">
      <c r="A61" s="29" t="s">
        <v>42</v>
      </c>
      <c r="E61" s="30" t="s">
        <v>37</v>
      </c>
    </row>
    <row r="62" spans="1:5" ht="25.5">
      <c r="A62" t="s">
        <v>43</v>
      </c>
      <c r="E62" s="28" t="s">
        <v>689</v>
      </c>
    </row>
    <row r="63" spans="1:16" ht="12.75">
      <c r="A63" s="19" t="s">
        <v>35</v>
      </c>
      <c s="23" t="s">
        <v>135</v>
      </c>
      <c s="23" t="s">
        <v>690</v>
      </c>
      <c s="19" t="s">
        <v>37</v>
      </c>
      <c s="24" t="s">
        <v>691</v>
      </c>
      <c s="25" t="s">
        <v>77</v>
      </c>
      <c s="26">
        <v>7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12.75">
      <c r="A64" s="27" t="s">
        <v>40</v>
      </c>
      <c r="E64" s="28" t="s">
        <v>37</v>
      </c>
    </row>
    <row r="65" spans="1:5" ht="51">
      <c r="A65" s="29" t="s">
        <v>42</v>
      </c>
      <c r="E65" s="30" t="s">
        <v>692</v>
      </c>
    </row>
    <row r="66" spans="1:5" ht="76.5">
      <c r="A66" t="s">
        <v>43</v>
      </c>
      <c r="E66" s="28" t="s">
        <v>683</v>
      </c>
    </row>
    <row r="67" spans="1:16" ht="12.75">
      <c r="A67" s="19" t="s">
        <v>35</v>
      </c>
      <c s="23" t="s">
        <v>141</v>
      </c>
      <c s="23" t="s">
        <v>693</v>
      </c>
      <c s="19" t="s">
        <v>37</v>
      </c>
      <c s="24" t="s">
        <v>694</v>
      </c>
      <c s="25" t="s">
        <v>77</v>
      </c>
      <c s="26">
        <v>7</v>
      </c>
      <c s="26">
        <v>0</v>
      </c>
      <c s="26">
        <f>ROUND(ROUND(H67,2)*ROUND(G67,2),2)</f>
      </c>
      <c r="O67">
        <f>(I67*21)/100</f>
      </c>
      <c t="s">
        <v>12</v>
      </c>
    </row>
    <row r="68" spans="1:5" ht="12.75">
      <c r="A68" s="27" t="s">
        <v>40</v>
      </c>
      <c r="E68" s="28" t="s">
        <v>37</v>
      </c>
    </row>
    <row r="69" spans="1:5" ht="12.75">
      <c r="A69" s="29" t="s">
        <v>42</v>
      </c>
      <c r="E69" s="30" t="s">
        <v>37</v>
      </c>
    </row>
    <row r="70" spans="1:5" ht="25.5">
      <c r="A70" t="s">
        <v>43</v>
      </c>
      <c r="E70" s="28" t="s">
        <v>686</v>
      </c>
    </row>
    <row r="71" spans="1:16" ht="12.75">
      <c r="A71" s="19" t="s">
        <v>35</v>
      </c>
      <c s="23" t="s">
        <v>146</v>
      </c>
      <c s="23" t="s">
        <v>695</v>
      </c>
      <c s="19" t="s">
        <v>64</v>
      </c>
      <c s="24" t="s">
        <v>696</v>
      </c>
      <c s="25" t="s">
        <v>39</v>
      </c>
      <c s="26">
        <v>1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12.75">
      <c r="A72" s="27" t="s">
        <v>40</v>
      </c>
      <c r="E72" s="28" t="s">
        <v>37</v>
      </c>
    </row>
    <row r="73" spans="1:5" ht="12.75">
      <c r="A73" s="29" t="s">
        <v>42</v>
      </c>
      <c r="E73" s="30" t="s">
        <v>37</v>
      </c>
    </row>
    <row r="74" spans="1:5" ht="25.5">
      <c r="A74" t="s">
        <v>43</v>
      </c>
      <c r="E74" s="28" t="s">
        <v>689</v>
      </c>
    </row>
    <row r="75" spans="1:16" ht="12.75">
      <c r="A75" s="19" t="s">
        <v>35</v>
      </c>
      <c s="23" t="s">
        <v>151</v>
      </c>
      <c s="23" t="s">
        <v>697</v>
      </c>
      <c s="19" t="s">
        <v>37</v>
      </c>
      <c s="24" t="s">
        <v>698</v>
      </c>
      <c s="25" t="s">
        <v>77</v>
      </c>
      <c s="26">
        <v>2</v>
      </c>
      <c s="26">
        <v>0</v>
      </c>
      <c s="26">
        <f>ROUND(ROUND(H75,2)*ROUND(G75,2),2)</f>
      </c>
      <c r="O75">
        <f>(I75*21)/100</f>
      </c>
      <c t="s">
        <v>12</v>
      </c>
    </row>
    <row r="76" spans="1:5" ht="12.75">
      <c r="A76" s="27" t="s">
        <v>40</v>
      </c>
      <c r="E76" s="28" t="s">
        <v>37</v>
      </c>
    </row>
    <row r="77" spans="1:5" ht="12.75">
      <c r="A77" s="29" t="s">
        <v>42</v>
      </c>
      <c r="E77" s="30" t="s">
        <v>37</v>
      </c>
    </row>
    <row r="78" spans="1:5" ht="76.5">
      <c r="A78" t="s">
        <v>43</v>
      </c>
      <c r="E78" s="28" t="s">
        <v>683</v>
      </c>
    </row>
    <row r="79" spans="1:16" ht="12.75">
      <c r="A79" s="19" t="s">
        <v>35</v>
      </c>
      <c s="23" t="s">
        <v>232</v>
      </c>
      <c s="23" t="s">
        <v>699</v>
      </c>
      <c s="19" t="s">
        <v>37</v>
      </c>
      <c s="24" t="s">
        <v>700</v>
      </c>
      <c s="25" t="s">
        <v>77</v>
      </c>
      <c s="26">
        <v>2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12.75">
      <c r="A80" s="27" t="s">
        <v>40</v>
      </c>
      <c r="E80" s="28" t="s">
        <v>37</v>
      </c>
    </row>
    <row r="81" spans="1:5" ht="12.75">
      <c r="A81" s="29" t="s">
        <v>42</v>
      </c>
      <c r="E81" s="30" t="s">
        <v>37</v>
      </c>
    </row>
    <row r="82" spans="1:5" ht="25.5">
      <c r="A82" t="s">
        <v>43</v>
      </c>
      <c r="E82" s="28" t="s">
        <v>686</v>
      </c>
    </row>
    <row r="83" spans="1:16" ht="12.75">
      <c r="A83" s="19" t="s">
        <v>35</v>
      </c>
      <c s="23" t="s">
        <v>237</v>
      </c>
      <c s="23" t="s">
        <v>701</v>
      </c>
      <c s="19" t="s">
        <v>64</v>
      </c>
      <c s="24" t="s">
        <v>702</v>
      </c>
      <c s="25" t="s">
        <v>39</v>
      </c>
      <c s="26">
        <v>1</v>
      </c>
      <c s="26">
        <v>0</v>
      </c>
      <c s="26">
        <f>ROUND(ROUND(H83,2)*ROUND(G83,2),2)</f>
      </c>
      <c r="O83">
        <f>(I83*21)/100</f>
      </c>
      <c t="s">
        <v>12</v>
      </c>
    </row>
    <row r="84" spans="1:5" ht="12.75">
      <c r="A84" s="27" t="s">
        <v>40</v>
      </c>
      <c r="E84" s="28" t="s">
        <v>37</v>
      </c>
    </row>
    <row r="85" spans="1:5" ht="12.75">
      <c r="A85" s="29" t="s">
        <v>42</v>
      </c>
      <c r="E85" s="30" t="s">
        <v>37</v>
      </c>
    </row>
    <row r="86" spans="1:5" ht="25.5">
      <c r="A86" t="s">
        <v>43</v>
      </c>
      <c r="E86" s="28" t="s">
        <v>689</v>
      </c>
    </row>
    <row r="87" spans="1:16" ht="12.75">
      <c r="A87" s="19" t="s">
        <v>35</v>
      </c>
      <c s="23" t="s">
        <v>243</v>
      </c>
      <c s="23" t="s">
        <v>703</v>
      </c>
      <c s="19" t="s">
        <v>64</v>
      </c>
      <c s="24" t="s">
        <v>704</v>
      </c>
      <c s="25" t="s">
        <v>77</v>
      </c>
      <c s="26">
        <v>1</v>
      </c>
      <c s="26">
        <v>0</v>
      </c>
      <c s="26">
        <f>ROUND(ROUND(H87,2)*ROUND(G87,2),2)</f>
      </c>
      <c r="O87">
        <f>(I87*21)/100</f>
      </c>
      <c t="s">
        <v>12</v>
      </c>
    </row>
    <row r="88" spans="1:5" ht="12.75">
      <c r="A88" s="27" t="s">
        <v>40</v>
      </c>
      <c r="E88" s="28" t="s">
        <v>705</v>
      </c>
    </row>
    <row r="89" spans="1:5" ht="12.75">
      <c r="A89" s="29" t="s">
        <v>42</v>
      </c>
      <c r="E89" s="30" t="s">
        <v>37</v>
      </c>
    </row>
    <row r="90" spans="1:5" ht="76.5">
      <c r="A90" t="s">
        <v>43</v>
      </c>
      <c r="E90" s="28" t="s">
        <v>683</v>
      </c>
    </row>
    <row r="91" spans="1:16" ht="12.75">
      <c r="A91" s="19" t="s">
        <v>35</v>
      </c>
      <c s="23" t="s">
        <v>249</v>
      </c>
      <c s="23" t="s">
        <v>706</v>
      </c>
      <c s="19" t="s">
        <v>64</v>
      </c>
      <c s="24" t="s">
        <v>707</v>
      </c>
      <c s="25" t="s">
        <v>77</v>
      </c>
      <c s="26">
        <v>1</v>
      </c>
      <c s="26">
        <v>0</v>
      </c>
      <c s="26">
        <f>ROUND(ROUND(H91,2)*ROUND(G91,2),2)</f>
      </c>
      <c r="O91">
        <f>(I91*21)/100</f>
      </c>
      <c t="s">
        <v>12</v>
      </c>
    </row>
    <row r="92" spans="1:5" ht="12.75">
      <c r="A92" s="27" t="s">
        <v>40</v>
      </c>
      <c r="E92" s="28" t="s">
        <v>705</v>
      </c>
    </row>
    <row r="93" spans="1:5" ht="12.75">
      <c r="A93" s="29" t="s">
        <v>42</v>
      </c>
      <c r="E93" s="30" t="s">
        <v>37</v>
      </c>
    </row>
    <row r="94" spans="1:5" ht="25.5">
      <c r="A94" t="s">
        <v>43</v>
      </c>
      <c r="E94" s="28" t="s">
        <v>686</v>
      </c>
    </row>
    <row r="95" spans="1:16" ht="12.75">
      <c r="A95" s="19" t="s">
        <v>35</v>
      </c>
      <c s="23" t="s">
        <v>255</v>
      </c>
      <c s="23" t="s">
        <v>708</v>
      </c>
      <c s="19" t="s">
        <v>64</v>
      </c>
      <c s="24" t="s">
        <v>709</v>
      </c>
      <c s="25" t="s">
        <v>710</v>
      </c>
      <c s="26">
        <v>300</v>
      </c>
      <c s="26">
        <v>0</v>
      </c>
      <c s="26">
        <f>ROUND(ROUND(H95,2)*ROUND(G95,2),2)</f>
      </c>
      <c r="O95">
        <f>(I95*21)/100</f>
      </c>
      <c t="s">
        <v>12</v>
      </c>
    </row>
    <row r="96" spans="1:5" ht="25.5">
      <c r="A96" s="27" t="s">
        <v>40</v>
      </c>
      <c r="E96" s="28" t="s">
        <v>711</v>
      </c>
    </row>
    <row r="97" spans="1:5" ht="12.75">
      <c r="A97" s="29" t="s">
        <v>42</v>
      </c>
      <c r="E97" s="30" t="s">
        <v>712</v>
      </c>
    </row>
    <row r="98" spans="1:5" ht="25.5">
      <c r="A98" t="s">
        <v>43</v>
      </c>
      <c r="E98" s="28" t="s">
        <v>689</v>
      </c>
    </row>
    <row r="99" spans="1:16" ht="12.75">
      <c r="A99" s="19" t="s">
        <v>35</v>
      </c>
      <c s="23" t="s">
        <v>261</v>
      </c>
      <c s="23" t="s">
        <v>713</v>
      </c>
      <c s="19" t="s">
        <v>37</v>
      </c>
      <c s="24" t="s">
        <v>714</v>
      </c>
      <c s="25" t="s">
        <v>77</v>
      </c>
      <c s="26">
        <v>7</v>
      </c>
      <c s="26">
        <v>0</v>
      </c>
      <c s="26">
        <f>ROUND(ROUND(H99,2)*ROUND(G99,2),2)</f>
      </c>
      <c r="O99">
        <f>(I99*21)/100</f>
      </c>
      <c t="s">
        <v>12</v>
      </c>
    </row>
    <row r="100" spans="1:5" ht="12.75">
      <c r="A100" s="27" t="s">
        <v>40</v>
      </c>
      <c r="E100" s="28" t="s">
        <v>37</v>
      </c>
    </row>
    <row r="101" spans="1:5" ht="51">
      <c r="A101" s="29" t="s">
        <v>42</v>
      </c>
      <c r="E101" s="30" t="s">
        <v>692</v>
      </c>
    </row>
    <row r="102" spans="1:5" ht="63.75">
      <c r="A102" t="s">
        <v>43</v>
      </c>
      <c r="E102" s="28" t="s">
        <v>715</v>
      </c>
    </row>
    <row r="103" spans="1:16" ht="12.75">
      <c r="A103" s="19" t="s">
        <v>35</v>
      </c>
      <c s="23" t="s">
        <v>268</v>
      </c>
      <c s="23" t="s">
        <v>716</v>
      </c>
      <c s="19" t="s">
        <v>37</v>
      </c>
      <c s="24" t="s">
        <v>717</v>
      </c>
      <c s="25" t="s">
        <v>77</v>
      </c>
      <c s="26">
        <v>7</v>
      </c>
      <c s="26">
        <v>0</v>
      </c>
      <c s="26">
        <f>ROUND(ROUND(H103,2)*ROUND(G103,2),2)</f>
      </c>
      <c r="O103">
        <f>(I103*21)/100</f>
      </c>
      <c t="s">
        <v>12</v>
      </c>
    </row>
    <row r="104" spans="1:5" ht="12.75">
      <c r="A104" s="27" t="s">
        <v>40</v>
      </c>
      <c r="E104" s="28" t="s">
        <v>37</v>
      </c>
    </row>
    <row r="105" spans="1:5" ht="12.75">
      <c r="A105" s="29" t="s">
        <v>42</v>
      </c>
      <c r="E105" s="30" t="s">
        <v>37</v>
      </c>
    </row>
    <row r="106" spans="1:5" ht="25.5">
      <c r="A106" t="s">
        <v>43</v>
      </c>
      <c r="E106" s="28" t="s">
        <v>686</v>
      </c>
    </row>
    <row r="107" spans="1:16" ht="12.75">
      <c r="A107" s="19" t="s">
        <v>35</v>
      </c>
      <c s="23" t="s">
        <v>274</v>
      </c>
      <c s="23" t="s">
        <v>718</v>
      </c>
      <c s="19" t="s">
        <v>64</v>
      </c>
      <c s="24" t="s">
        <v>719</v>
      </c>
      <c s="25" t="s">
        <v>39</v>
      </c>
      <c s="26">
        <v>1</v>
      </c>
      <c s="26">
        <v>0</v>
      </c>
      <c s="26">
        <f>ROUND(ROUND(H107,2)*ROUND(G107,2),2)</f>
      </c>
      <c r="O107">
        <f>(I107*21)/100</f>
      </c>
      <c t="s">
        <v>12</v>
      </c>
    </row>
    <row r="108" spans="1:5" ht="12.75">
      <c r="A108" s="27" t="s">
        <v>40</v>
      </c>
      <c r="E108" s="28" t="s">
        <v>37</v>
      </c>
    </row>
    <row r="109" spans="1:5" ht="12.75">
      <c r="A109" s="29" t="s">
        <v>42</v>
      </c>
      <c r="E109" s="30" t="s">
        <v>37</v>
      </c>
    </row>
    <row r="110" spans="1:5" ht="25.5">
      <c r="A110" t="s">
        <v>43</v>
      </c>
      <c r="E110" s="28" t="s">
        <v>689</v>
      </c>
    </row>
    <row r="111" spans="1:16" ht="12.75">
      <c r="A111" s="19" t="s">
        <v>35</v>
      </c>
      <c s="23" t="s">
        <v>279</v>
      </c>
      <c s="23" t="s">
        <v>720</v>
      </c>
      <c s="19" t="s">
        <v>37</v>
      </c>
      <c s="24" t="s">
        <v>721</v>
      </c>
      <c s="25" t="s">
        <v>77</v>
      </c>
      <c s="26">
        <v>45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37</v>
      </c>
    </row>
    <row r="113" spans="1:5" ht="12.75">
      <c r="A113" s="29" t="s">
        <v>42</v>
      </c>
      <c r="E113" s="30" t="s">
        <v>722</v>
      </c>
    </row>
    <row r="114" spans="1:5" ht="63.75">
      <c r="A114" t="s">
        <v>43</v>
      </c>
      <c r="E114" s="28" t="s">
        <v>715</v>
      </c>
    </row>
    <row r="115" spans="1:16" ht="12.75">
      <c r="A115" s="19" t="s">
        <v>35</v>
      </c>
      <c s="23" t="s">
        <v>284</v>
      </c>
      <c s="23" t="s">
        <v>723</v>
      </c>
      <c s="19" t="s">
        <v>37</v>
      </c>
      <c s="24" t="s">
        <v>724</v>
      </c>
      <c s="25" t="s">
        <v>77</v>
      </c>
      <c s="26">
        <v>45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37</v>
      </c>
    </row>
    <row r="117" spans="1:5" ht="12.75">
      <c r="A117" s="29" t="s">
        <v>42</v>
      </c>
      <c r="E117" s="30" t="s">
        <v>37</v>
      </c>
    </row>
    <row r="118" spans="1:5" ht="25.5">
      <c r="A118" t="s">
        <v>43</v>
      </c>
      <c r="E118" s="28" t="s">
        <v>686</v>
      </c>
    </row>
    <row r="119" spans="1:16" ht="12.75">
      <c r="A119" s="19" t="s">
        <v>35</v>
      </c>
      <c s="23" t="s">
        <v>290</v>
      </c>
      <c s="23" t="s">
        <v>725</v>
      </c>
      <c s="19" t="s">
        <v>64</v>
      </c>
      <c s="24" t="s">
        <v>726</v>
      </c>
      <c s="25" t="s">
        <v>39</v>
      </c>
      <c s="26">
        <v>1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40</v>
      </c>
      <c r="E120" s="28" t="s">
        <v>37</v>
      </c>
    </row>
    <row r="121" spans="1:5" ht="12.75">
      <c r="A121" s="29" t="s">
        <v>42</v>
      </c>
      <c r="E121" s="30" t="s">
        <v>37</v>
      </c>
    </row>
    <row r="122" spans="1:5" ht="25.5">
      <c r="A122" t="s">
        <v>43</v>
      </c>
      <c r="E122" s="28" t="s">
        <v>689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0+O9+O14+O27+O52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</v>
      </c>
      <c s="31">
        <f>0+I9+I14+I27+I52</f>
      </c>
      <c r="O3" t="s">
        <v>9</v>
      </c>
      <c t="s">
        <v>12</v>
      </c>
    </row>
    <row r="4" spans="1:16" ht="15" customHeight="1">
      <c r="A4" t="s">
        <v>7</v>
      </c>
      <c s="8" t="s">
        <v>648</v>
      </c>
      <c s="9" t="s">
        <v>649</v>
      </c>
      <c s="1"/>
      <c s="10" t="s">
        <v>650</v>
      </c>
      <c s="1"/>
      <c s="1"/>
      <c s="7"/>
      <c s="7"/>
      <c r="O4" t="s">
        <v>10</v>
      </c>
      <c t="s">
        <v>12</v>
      </c>
    </row>
    <row r="5" spans="1:16" ht="12.75" customHeight="1">
      <c r="A5" t="s">
        <v>651</v>
      </c>
      <c s="12" t="s">
        <v>8</v>
      </c>
      <c s="13" t="s">
        <v>12</v>
      </c>
      <c s="5"/>
      <c s="14" t="s">
        <v>727</v>
      </c>
      <c s="5"/>
      <c s="5"/>
      <c s="5"/>
      <c s="5"/>
      <c r="O5" t="s">
        <v>11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16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25.5">
      <c r="A10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54</v>
      </c>
      <c s="26">
        <v>0</v>
      </c>
      <c s="26">
        <f>ROUND(ROUND(H10,2)*ROUND(G10,2),2)</f>
      </c>
      <c r="O10">
        <f>(I10*21)/100</f>
      </c>
      <c t="s">
        <v>12</v>
      </c>
    </row>
    <row r="11" spans="1:5" ht="12.75">
      <c r="A11" s="27" t="s">
        <v>40</v>
      </c>
      <c r="E11" s="28" t="s">
        <v>728</v>
      </c>
    </row>
    <row r="12" spans="1:5" ht="25.5">
      <c r="A12" s="29" t="s">
        <v>42</v>
      </c>
      <c r="E12" s="30" t="s">
        <v>729</v>
      </c>
    </row>
    <row r="13" spans="1:5" ht="140.25">
      <c r="A13" t="s">
        <v>43</v>
      </c>
      <c r="E13" s="28" t="s">
        <v>162</v>
      </c>
    </row>
    <row r="14" spans="1:18" ht="12.75" customHeight="1">
      <c r="A14" s="5" t="s">
        <v>33</v>
      </c>
      <c s="5"/>
      <c s="34" t="s">
        <v>18</v>
      </c>
      <c s="5"/>
      <c s="21" t="s">
        <v>87</v>
      </c>
      <c s="5"/>
      <c s="5"/>
      <c s="5"/>
      <c s="35">
        <f>0+Q14</f>
      </c>
      <c r="O14">
        <f>0+R14</f>
      </c>
      <c r="Q14">
        <f>0+I15+I19+I23</f>
      </c>
      <c>
        <f>0+O15+O19+O23</f>
      </c>
    </row>
    <row r="15" spans="1:16" ht="12.75">
      <c r="A15" s="19" t="s">
        <v>35</v>
      </c>
      <c s="23" t="s">
        <v>12</v>
      </c>
      <c s="23" t="s">
        <v>176</v>
      </c>
      <c s="19" t="s">
        <v>37</v>
      </c>
      <c s="24" t="s">
        <v>177</v>
      </c>
      <c s="25" t="s">
        <v>120</v>
      </c>
      <c s="26">
        <v>169.65</v>
      </c>
      <c s="26">
        <v>0</v>
      </c>
      <c s="26">
        <f>ROUND(ROUND(H15,2)*ROUND(G15,2),2)</f>
      </c>
      <c r="O15">
        <f>(I15*21)/100</f>
      </c>
      <c t="s">
        <v>12</v>
      </c>
    </row>
    <row r="16" spans="1:5" ht="25.5">
      <c r="A16" s="27" t="s">
        <v>40</v>
      </c>
      <c r="E16" s="28" t="s">
        <v>392</v>
      </c>
    </row>
    <row r="17" spans="1:5" ht="38.25">
      <c r="A17" s="29" t="s">
        <v>42</v>
      </c>
      <c r="E17" s="30" t="s">
        <v>730</v>
      </c>
    </row>
    <row r="18" spans="1:5" ht="63.75">
      <c r="A18" t="s">
        <v>43</v>
      </c>
      <c r="E18" s="28" t="s">
        <v>175</v>
      </c>
    </row>
    <row r="19" spans="1:16" ht="12.75">
      <c r="A19" s="19" t="s">
        <v>35</v>
      </c>
      <c s="23" t="s">
        <v>21</v>
      </c>
      <c s="23" t="s">
        <v>731</v>
      </c>
      <c s="19" t="s">
        <v>37</v>
      </c>
      <c s="24" t="s">
        <v>732</v>
      </c>
      <c s="25" t="s">
        <v>182</v>
      </c>
      <c s="26">
        <v>543</v>
      </c>
      <c s="26">
        <v>0</v>
      </c>
      <c s="26">
        <f>ROUND(ROUND(H19,2)*ROUND(G19,2),2)</f>
      </c>
      <c r="O19">
        <f>(I19*21)/100</f>
      </c>
      <c t="s">
        <v>12</v>
      </c>
    </row>
    <row r="20" spans="1:5" ht="38.25">
      <c r="A20" s="27" t="s">
        <v>40</v>
      </c>
      <c r="E20" s="28" t="s">
        <v>733</v>
      </c>
    </row>
    <row r="21" spans="1:5" ht="12.75">
      <c r="A21" s="29" t="s">
        <v>42</v>
      </c>
      <c r="E21" s="30" t="s">
        <v>734</v>
      </c>
    </row>
    <row r="22" spans="1:5" ht="25.5">
      <c r="A22" t="s">
        <v>43</v>
      </c>
      <c r="E22" s="28" t="s">
        <v>184</v>
      </c>
    </row>
    <row r="23" spans="1:16" ht="12.75">
      <c r="A23" s="19" t="s">
        <v>35</v>
      </c>
      <c s="23" t="s">
        <v>23</v>
      </c>
      <c s="23" t="s">
        <v>735</v>
      </c>
      <c s="19" t="s">
        <v>37</v>
      </c>
      <c s="24" t="s">
        <v>736</v>
      </c>
      <c s="25" t="s">
        <v>90</v>
      </c>
      <c s="26">
        <v>337.5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737</v>
      </c>
    </row>
    <row r="25" spans="1:5" ht="12.75">
      <c r="A25" s="29" t="s">
        <v>42</v>
      </c>
      <c r="E25" s="30" t="s">
        <v>738</v>
      </c>
    </row>
    <row r="26" spans="1:5" ht="63.75">
      <c r="A26" t="s">
        <v>43</v>
      </c>
      <c r="E26" s="28" t="s">
        <v>739</v>
      </c>
    </row>
    <row r="27" spans="1:18" ht="12.75" customHeight="1">
      <c r="A27" s="5" t="s">
        <v>33</v>
      </c>
      <c s="5"/>
      <c s="34" t="s">
        <v>25</v>
      </c>
      <c s="5"/>
      <c s="21" t="s">
        <v>267</v>
      </c>
      <c s="5"/>
      <c s="5"/>
      <c s="5"/>
      <c s="35">
        <f>0+Q27</f>
      </c>
      <c r="O27">
        <f>0+R27</f>
      </c>
      <c r="Q27">
        <f>0+I28+I32+I36+I40+I44+I48</f>
      </c>
      <c>
        <f>0+O28+O32+O36+O40+O44+O48</f>
      </c>
    </row>
    <row r="28" spans="1:16" ht="12.75">
      <c r="A28" s="19" t="s">
        <v>35</v>
      </c>
      <c s="23" t="s">
        <v>25</v>
      </c>
      <c s="23" t="s">
        <v>740</v>
      </c>
      <c s="19" t="s">
        <v>37</v>
      </c>
      <c s="24" t="s">
        <v>741</v>
      </c>
      <c s="25" t="s">
        <v>90</v>
      </c>
      <c s="26">
        <v>337.5</v>
      </c>
      <c s="26">
        <v>0</v>
      </c>
      <c s="26">
        <f>ROUND(ROUND(H28,2)*ROUND(G28,2),2)</f>
      </c>
      <c r="O28">
        <f>(I28*21)/100</f>
      </c>
      <c t="s">
        <v>12</v>
      </c>
    </row>
    <row r="29" spans="1:5" ht="12.75">
      <c r="A29" s="27" t="s">
        <v>40</v>
      </c>
      <c r="E29" s="28" t="s">
        <v>742</v>
      </c>
    </row>
    <row r="30" spans="1:5" ht="12.75">
      <c r="A30" s="29" t="s">
        <v>42</v>
      </c>
      <c r="E30" s="30" t="s">
        <v>738</v>
      </c>
    </row>
    <row r="31" spans="1:5" ht="102">
      <c r="A31" t="s">
        <v>43</v>
      </c>
      <c r="E31" s="28" t="s">
        <v>743</v>
      </c>
    </row>
    <row r="32" spans="1:16" ht="12.75">
      <c r="A32" s="19" t="s">
        <v>35</v>
      </c>
      <c s="23" t="s">
        <v>27</v>
      </c>
      <c s="23" t="s">
        <v>513</v>
      </c>
      <c s="19" t="s">
        <v>37</v>
      </c>
      <c s="24" t="s">
        <v>514</v>
      </c>
      <c s="25" t="s">
        <v>90</v>
      </c>
      <c s="26">
        <v>2925</v>
      </c>
      <c s="26">
        <v>0</v>
      </c>
      <c s="26">
        <f>ROUND(ROUND(H32,2)*ROUND(G32,2),2)</f>
      </c>
      <c r="O32">
        <f>(I32*21)/100</f>
      </c>
      <c t="s">
        <v>12</v>
      </c>
    </row>
    <row r="33" spans="1:5" ht="12.75">
      <c r="A33" s="27" t="s">
        <v>40</v>
      </c>
      <c r="E33" s="28" t="s">
        <v>744</v>
      </c>
    </row>
    <row r="34" spans="1:5" ht="12.75">
      <c r="A34" s="29" t="s">
        <v>42</v>
      </c>
      <c r="E34" s="30" t="s">
        <v>745</v>
      </c>
    </row>
    <row r="35" spans="1:5" ht="51">
      <c r="A35" t="s">
        <v>43</v>
      </c>
      <c r="E35" s="28" t="s">
        <v>295</v>
      </c>
    </row>
    <row r="36" spans="1:16" ht="12.75">
      <c r="A36" s="19" t="s">
        <v>35</v>
      </c>
      <c s="23" t="s">
        <v>62</v>
      </c>
      <c s="23" t="s">
        <v>305</v>
      </c>
      <c s="19" t="s">
        <v>37</v>
      </c>
      <c s="24" t="s">
        <v>306</v>
      </c>
      <c s="25" t="s">
        <v>90</v>
      </c>
      <c s="26">
        <v>877.5</v>
      </c>
      <c s="26">
        <v>0</v>
      </c>
      <c s="26">
        <f>ROUND(ROUND(H36,2)*ROUND(G36,2),2)</f>
      </c>
      <c r="O36">
        <f>(I36*21)/100</f>
      </c>
      <c t="s">
        <v>12</v>
      </c>
    </row>
    <row r="37" spans="1:5" ht="12.75">
      <c r="A37" s="27" t="s">
        <v>40</v>
      </c>
      <c r="E37" s="28" t="s">
        <v>746</v>
      </c>
    </row>
    <row r="38" spans="1:5" ht="12.75">
      <c r="A38" s="29" t="s">
        <v>42</v>
      </c>
      <c r="E38" s="30" t="s">
        <v>747</v>
      </c>
    </row>
    <row r="39" spans="1:5" ht="51">
      <c r="A39" t="s">
        <v>43</v>
      </c>
      <c r="E39" s="28" t="s">
        <v>295</v>
      </c>
    </row>
    <row r="40" spans="1:16" ht="12.75">
      <c r="A40" s="19" t="s">
        <v>35</v>
      </c>
      <c s="23" t="s">
        <v>67</v>
      </c>
      <c s="23" t="s">
        <v>748</v>
      </c>
      <c s="19" t="s">
        <v>37</v>
      </c>
      <c s="24" t="s">
        <v>749</v>
      </c>
      <c s="25" t="s">
        <v>90</v>
      </c>
      <c s="26">
        <v>20</v>
      </c>
      <c s="26">
        <v>0</v>
      </c>
      <c s="26">
        <f>ROUND(ROUND(H40,2)*ROUND(G40,2),2)</f>
      </c>
      <c r="O40">
        <f>(I40*21)/100</f>
      </c>
      <c t="s">
        <v>12</v>
      </c>
    </row>
    <row r="41" spans="1:5" ht="12.75">
      <c r="A41" s="27" t="s">
        <v>40</v>
      </c>
      <c r="E41" s="28" t="s">
        <v>750</v>
      </c>
    </row>
    <row r="42" spans="1:5" ht="12.75">
      <c r="A42" s="29" t="s">
        <v>42</v>
      </c>
      <c r="E42" s="30" t="s">
        <v>751</v>
      </c>
    </row>
    <row r="43" spans="1:5" ht="51">
      <c r="A43" t="s">
        <v>43</v>
      </c>
      <c r="E43" s="28" t="s">
        <v>295</v>
      </c>
    </row>
    <row r="44" spans="1:16" ht="12.75">
      <c r="A44" s="19" t="s">
        <v>35</v>
      </c>
      <c s="23" t="s">
        <v>30</v>
      </c>
      <c s="23" t="s">
        <v>517</v>
      </c>
      <c s="19" t="s">
        <v>37</v>
      </c>
      <c s="24" t="s">
        <v>518</v>
      </c>
      <c s="25" t="s">
        <v>90</v>
      </c>
      <c s="26">
        <v>2925</v>
      </c>
      <c s="26">
        <v>0</v>
      </c>
      <c s="26">
        <f>ROUND(ROUND(H44,2)*ROUND(G44,2),2)</f>
      </c>
      <c r="O44">
        <f>(I44*21)/100</f>
      </c>
      <c t="s">
        <v>12</v>
      </c>
    </row>
    <row r="45" spans="1:5" ht="12.75">
      <c r="A45" s="27" t="s">
        <v>40</v>
      </c>
      <c r="E45" s="28" t="s">
        <v>752</v>
      </c>
    </row>
    <row r="46" spans="1:5" ht="12.75">
      <c r="A46" s="29" t="s">
        <v>42</v>
      </c>
      <c r="E46" s="30" t="s">
        <v>753</v>
      </c>
    </row>
    <row r="47" spans="1:5" ht="140.25">
      <c r="A47" t="s">
        <v>43</v>
      </c>
      <c r="E47" s="28" t="s">
        <v>314</v>
      </c>
    </row>
    <row r="48" spans="1:16" ht="12.75">
      <c r="A48" s="19" t="s">
        <v>35</v>
      </c>
      <c s="23" t="s">
        <v>32</v>
      </c>
      <c s="23" t="s">
        <v>754</v>
      </c>
      <c s="19" t="s">
        <v>37</v>
      </c>
      <c s="24" t="s">
        <v>755</v>
      </c>
      <c s="25" t="s">
        <v>90</v>
      </c>
      <c s="26">
        <v>877.5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12.75">
      <c r="A49" s="27" t="s">
        <v>40</v>
      </c>
      <c r="E49" s="28" t="s">
        <v>756</v>
      </c>
    </row>
    <row r="50" spans="1:5" ht="12.75">
      <c r="A50" s="29" t="s">
        <v>42</v>
      </c>
      <c r="E50" s="30" t="s">
        <v>757</v>
      </c>
    </row>
    <row r="51" spans="1:5" ht="140.25">
      <c r="A51" t="s">
        <v>43</v>
      </c>
      <c r="E51" s="28" t="s">
        <v>314</v>
      </c>
    </row>
    <row r="52" spans="1:18" ht="12.75" customHeight="1">
      <c r="A52" s="5" t="s">
        <v>33</v>
      </c>
      <c s="5"/>
      <c s="34" t="s">
        <v>30</v>
      </c>
      <c s="5"/>
      <c s="21" t="s">
        <v>370</v>
      </c>
      <c s="5"/>
      <c s="5"/>
      <c s="5"/>
      <c s="35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117</v>
      </c>
      <c s="23" t="s">
        <v>419</v>
      </c>
      <c s="19" t="s">
        <v>37</v>
      </c>
      <c s="24" t="s">
        <v>420</v>
      </c>
      <c s="25" t="s">
        <v>182</v>
      </c>
      <c s="26">
        <v>43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.75">
      <c r="A54" s="27" t="s">
        <v>40</v>
      </c>
      <c r="E54" s="28" t="s">
        <v>37</v>
      </c>
    </row>
    <row r="55" spans="1:5" ht="12.75">
      <c r="A55" s="29" t="s">
        <v>42</v>
      </c>
      <c r="E55" s="30" t="s">
        <v>758</v>
      </c>
    </row>
    <row r="56" spans="1:5" ht="25.5">
      <c r="A56" t="s">
        <v>43</v>
      </c>
      <c r="E56" s="28" t="s">
        <v>422</v>
      </c>
    </row>
    <row r="57" spans="1:16" ht="12.75">
      <c r="A57" s="19" t="s">
        <v>35</v>
      </c>
      <c s="23" t="s">
        <v>123</v>
      </c>
      <c s="23" t="s">
        <v>759</v>
      </c>
      <c s="19" t="s">
        <v>37</v>
      </c>
      <c s="24" t="s">
        <v>760</v>
      </c>
      <c s="25" t="s">
        <v>182</v>
      </c>
      <c s="26">
        <v>543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12.75">
      <c r="A58" s="27" t="s">
        <v>40</v>
      </c>
      <c r="E58" s="28" t="s">
        <v>761</v>
      </c>
    </row>
    <row r="59" spans="1:5" ht="12.75">
      <c r="A59" s="29" t="s">
        <v>42</v>
      </c>
      <c r="E59" s="30" t="s">
        <v>734</v>
      </c>
    </row>
    <row r="60" spans="1:5" ht="38.25">
      <c r="A60" t="s">
        <v>43</v>
      </c>
      <c r="E60" s="28" t="s">
        <v>427</v>
      </c>
    </row>
    <row r="61" spans="1:16" ht="12.75">
      <c r="A61" s="19" t="s">
        <v>35</v>
      </c>
      <c s="23" t="s">
        <v>129</v>
      </c>
      <c s="23" t="s">
        <v>429</v>
      </c>
      <c s="19" t="s">
        <v>37</v>
      </c>
      <c s="24" t="s">
        <v>430</v>
      </c>
      <c s="25" t="s">
        <v>90</v>
      </c>
      <c s="26">
        <v>2925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12.75">
      <c r="A62" s="27" t="s">
        <v>40</v>
      </c>
      <c r="E62" s="28" t="s">
        <v>37</v>
      </c>
    </row>
    <row r="63" spans="1:5" ht="12.75">
      <c r="A63" s="29" t="s">
        <v>42</v>
      </c>
      <c r="E63" s="30" t="s">
        <v>753</v>
      </c>
    </row>
    <row r="64" spans="1:5" ht="25.5">
      <c r="A64" t="s">
        <v>43</v>
      </c>
      <c r="E64" s="28" t="s">
        <v>433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762</v>
      </c>
      <c s="31">
        <f>0+I8+I17+I38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762</v>
      </c>
      <c s="5"/>
      <c s="14" t="s">
        <v>763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87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18</v>
      </c>
      <c s="23" t="s">
        <v>176</v>
      </c>
      <c s="19" t="s">
        <v>37</v>
      </c>
      <c s="24" t="s">
        <v>177</v>
      </c>
      <c s="25" t="s">
        <v>120</v>
      </c>
      <c s="26">
        <v>41.77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392</v>
      </c>
    </row>
    <row r="11" spans="1:5" ht="25.5">
      <c r="A11" s="29" t="s">
        <v>42</v>
      </c>
      <c r="E11" s="30" t="s">
        <v>764</v>
      </c>
    </row>
    <row r="12" spans="1:5" ht="63.75">
      <c r="A12" t="s">
        <v>43</v>
      </c>
      <c r="E12" s="28" t="s">
        <v>175</v>
      </c>
    </row>
    <row r="13" spans="1:16" ht="12.75">
      <c r="A13" s="19" t="s">
        <v>35</v>
      </c>
      <c s="23" t="s">
        <v>12</v>
      </c>
      <c s="23" t="s">
        <v>735</v>
      </c>
      <c s="19" t="s">
        <v>37</v>
      </c>
      <c s="24" t="s">
        <v>736</v>
      </c>
      <c s="25" t="s">
        <v>90</v>
      </c>
      <c s="26">
        <v>10.95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.75">
      <c r="A15" s="29" t="s">
        <v>42</v>
      </c>
      <c r="E15" s="30" t="s">
        <v>765</v>
      </c>
    </row>
    <row r="16" spans="1:5" ht="63.75">
      <c r="A16" t="s">
        <v>43</v>
      </c>
      <c r="E16" s="28" t="s">
        <v>739</v>
      </c>
    </row>
    <row r="17" spans="1:18" ht="12.75" customHeight="1">
      <c r="A17" s="5" t="s">
        <v>33</v>
      </c>
      <c s="5"/>
      <c s="34" t="s">
        <v>25</v>
      </c>
      <c s="5"/>
      <c s="21" t="s">
        <v>267</v>
      </c>
      <c s="5"/>
      <c s="5"/>
      <c s="5"/>
      <c s="35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9" t="s">
        <v>35</v>
      </c>
      <c s="23" t="s">
        <v>21</v>
      </c>
      <c s="23" t="s">
        <v>766</v>
      </c>
      <c s="19" t="s">
        <v>37</v>
      </c>
      <c s="24" t="s">
        <v>767</v>
      </c>
      <c s="25" t="s">
        <v>90</v>
      </c>
      <c s="26">
        <v>10.95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768</v>
      </c>
    </row>
    <row r="20" spans="1:5" ht="12.75">
      <c r="A20" s="29" t="s">
        <v>42</v>
      </c>
      <c r="E20" s="30" t="s">
        <v>769</v>
      </c>
    </row>
    <row r="21" spans="1:5" ht="38.25">
      <c r="A21" t="s">
        <v>43</v>
      </c>
      <c r="E21" s="28" t="s">
        <v>289</v>
      </c>
    </row>
    <row r="22" spans="1:16" ht="12.75">
      <c r="A22" s="19" t="s">
        <v>35</v>
      </c>
      <c s="23" t="s">
        <v>23</v>
      </c>
      <c s="23" t="s">
        <v>297</v>
      </c>
      <c s="19" t="s">
        <v>37</v>
      </c>
      <c s="24" t="s">
        <v>298</v>
      </c>
      <c s="25" t="s">
        <v>90</v>
      </c>
      <c s="26">
        <v>500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770</v>
      </c>
    </row>
    <row r="24" spans="1:5" ht="12.75">
      <c r="A24" s="29" t="s">
        <v>42</v>
      </c>
      <c r="E24" s="30" t="s">
        <v>771</v>
      </c>
    </row>
    <row r="25" spans="1:5" ht="51">
      <c r="A25" t="s">
        <v>43</v>
      </c>
      <c r="E25" s="28" t="s">
        <v>295</v>
      </c>
    </row>
    <row r="26" spans="1:16" ht="12.75">
      <c r="A26" s="19" t="s">
        <v>35</v>
      </c>
      <c s="23" t="s">
        <v>25</v>
      </c>
      <c s="23" t="s">
        <v>748</v>
      </c>
      <c s="19" t="s">
        <v>37</v>
      </c>
      <c s="24" t="s">
        <v>749</v>
      </c>
      <c s="25" t="s">
        <v>90</v>
      </c>
      <c s="26">
        <v>305.6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772</v>
      </c>
    </row>
    <row r="28" spans="1:5" ht="12.75">
      <c r="A28" s="29" t="s">
        <v>42</v>
      </c>
      <c r="E28" s="30" t="s">
        <v>773</v>
      </c>
    </row>
    <row r="29" spans="1:5" ht="51">
      <c r="A29" t="s">
        <v>43</v>
      </c>
      <c r="E29" s="28" t="s">
        <v>295</v>
      </c>
    </row>
    <row r="30" spans="1:16" ht="12.75">
      <c r="A30" s="19" t="s">
        <v>35</v>
      </c>
      <c s="23" t="s">
        <v>27</v>
      </c>
      <c s="23" t="s">
        <v>310</v>
      </c>
      <c s="19" t="s">
        <v>37</v>
      </c>
      <c s="24" t="s">
        <v>311</v>
      </c>
      <c s="25" t="s">
        <v>90</v>
      </c>
      <c s="26">
        <v>500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771</v>
      </c>
    </row>
    <row r="33" spans="1:5" ht="140.25">
      <c r="A33" t="s">
        <v>43</v>
      </c>
      <c r="E33" s="28" t="s">
        <v>617</v>
      </c>
    </row>
    <row r="34" spans="1:16" ht="12.75">
      <c r="A34" s="19" t="s">
        <v>35</v>
      </c>
      <c s="23" t="s">
        <v>62</v>
      </c>
      <c s="23" t="s">
        <v>321</v>
      </c>
      <c s="19" t="s">
        <v>37</v>
      </c>
      <c s="24" t="s">
        <v>322</v>
      </c>
      <c s="25" t="s">
        <v>90</v>
      </c>
      <c s="26">
        <v>305.6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37</v>
      </c>
    </row>
    <row r="36" spans="1:5" ht="12.75">
      <c r="A36" s="29" t="s">
        <v>42</v>
      </c>
      <c r="E36" s="30" t="s">
        <v>773</v>
      </c>
    </row>
    <row r="37" spans="1:5" ht="140.25">
      <c r="A37" t="s">
        <v>43</v>
      </c>
      <c r="E37" s="28" t="s">
        <v>617</v>
      </c>
    </row>
    <row r="38" spans="1:18" ht="12.75" customHeight="1">
      <c r="A38" s="5" t="s">
        <v>33</v>
      </c>
      <c s="5"/>
      <c s="34" t="s">
        <v>30</v>
      </c>
      <c s="5"/>
      <c s="21" t="s">
        <v>370</v>
      </c>
      <c s="5"/>
      <c s="5"/>
      <c s="5"/>
      <c s="35">
        <f>0+Q38</f>
      </c>
      <c r="O38">
        <f>0+R38</f>
      </c>
      <c r="Q38">
        <f>0+I39+I43+I47</f>
      </c>
      <c>
        <f>0+O39+O43+O47</f>
      </c>
    </row>
    <row r="39" spans="1:16" ht="12.75">
      <c r="A39" s="19" t="s">
        <v>35</v>
      </c>
      <c s="23" t="s">
        <v>67</v>
      </c>
      <c s="23" t="s">
        <v>774</v>
      </c>
      <c s="19" t="s">
        <v>37</v>
      </c>
      <c s="24" t="s">
        <v>775</v>
      </c>
      <c s="25" t="s">
        <v>182</v>
      </c>
      <c s="26">
        <v>44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12.75">
      <c r="A41" s="29" t="s">
        <v>42</v>
      </c>
      <c r="E41" s="30" t="s">
        <v>776</v>
      </c>
    </row>
    <row r="42" spans="1:5" ht="25.5">
      <c r="A42" t="s">
        <v>43</v>
      </c>
      <c r="E42" s="28" t="s">
        <v>422</v>
      </c>
    </row>
    <row r="43" spans="1:16" ht="12.75">
      <c r="A43" s="19" t="s">
        <v>35</v>
      </c>
      <c s="23" t="s">
        <v>30</v>
      </c>
      <c s="23" t="s">
        <v>419</v>
      </c>
      <c s="19" t="s">
        <v>37</v>
      </c>
      <c s="24" t="s">
        <v>420</v>
      </c>
      <c s="25" t="s">
        <v>182</v>
      </c>
      <c s="26">
        <v>64.5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12.75">
      <c r="A44" s="27" t="s">
        <v>40</v>
      </c>
      <c r="E44" s="28" t="s">
        <v>777</v>
      </c>
    </row>
    <row r="45" spans="1:5" ht="12.75">
      <c r="A45" s="29" t="s">
        <v>42</v>
      </c>
      <c r="E45" s="30" t="s">
        <v>778</v>
      </c>
    </row>
    <row r="46" spans="1:5" ht="25.5">
      <c r="A46" t="s">
        <v>43</v>
      </c>
      <c r="E46" s="28" t="s">
        <v>422</v>
      </c>
    </row>
    <row r="47" spans="1:16" ht="12.75">
      <c r="A47" s="19" t="s">
        <v>35</v>
      </c>
      <c s="23" t="s">
        <v>32</v>
      </c>
      <c s="23" t="s">
        <v>759</v>
      </c>
      <c s="19" t="s">
        <v>37</v>
      </c>
      <c s="24" t="s">
        <v>760</v>
      </c>
      <c s="25" t="s">
        <v>182</v>
      </c>
      <c s="26">
        <v>104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25.5">
      <c r="A48" s="27" t="s">
        <v>40</v>
      </c>
      <c r="E48" s="28" t="s">
        <v>779</v>
      </c>
    </row>
    <row r="49" spans="1:5" ht="12.75">
      <c r="A49" s="29" t="s">
        <v>42</v>
      </c>
      <c r="E49" s="30" t="s">
        <v>780</v>
      </c>
    </row>
    <row r="50" spans="1:5" ht="38.25">
      <c r="A50" t="s">
        <v>43</v>
      </c>
      <c r="E50" s="28" t="s">
        <v>427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